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simha\OneDrive\Desktop\Final ATP 2026-27 sent to commission 2.12.2025\ATP 2026-27   to up load with link formulas 29.11.2025\"/>
    </mc:Choice>
  </mc:AlternateContent>
  <xr:revisionPtr revIDLastSave="0" documentId="13_ncr:1_{2EE662D1-BA34-4397-BEE7-C63B1B73977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Thermal" sheetId="1" r:id="rId1"/>
    <sheet name="Hydel" sheetId="2" r:id="rId2"/>
    <sheet name="Thermal hydel" sheetId="3" r:id="rId3"/>
    <sheet name="True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calcPr calcId="191029" iterate="1" iterateCount="10000" iterateDelta="1.0000000000000001E-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8" i="2" l="1"/>
  <c r="G158" i="2"/>
  <c r="H158" i="2"/>
  <c r="I158" i="2"/>
  <c r="J158" i="2"/>
  <c r="K158" i="2"/>
  <c r="L158" i="2"/>
  <c r="F159" i="2"/>
  <c r="G159" i="2"/>
  <c r="H159" i="2"/>
  <c r="I159" i="2"/>
  <c r="J159" i="2"/>
  <c r="K159" i="2"/>
  <c r="L159" i="2"/>
  <c r="F160" i="2"/>
  <c r="G160" i="2"/>
  <c r="H160" i="2"/>
  <c r="I160" i="2"/>
  <c r="J160" i="2"/>
  <c r="K160" i="2"/>
  <c r="L160" i="2"/>
  <c r="F161" i="2"/>
  <c r="I161" i="2"/>
  <c r="K161" i="2"/>
  <c r="F162" i="2"/>
  <c r="G162" i="2"/>
  <c r="H162" i="2"/>
  <c r="I162" i="2"/>
  <c r="J162" i="2"/>
  <c r="K162" i="2"/>
  <c r="L162" i="2"/>
  <c r="F163" i="2"/>
  <c r="G163" i="2"/>
  <c r="H163" i="2"/>
  <c r="I163" i="2"/>
  <c r="J163" i="2"/>
  <c r="K163" i="2"/>
  <c r="L163" i="2"/>
  <c r="F164" i="2"/>
  <c r="I164" i="2"/>
  <c r="K164" i="2"/>
  <c r="F169" i="2"/>
  <c r="I169" i="2"/>
  <c r="K169" i="2"/>
  <c r="F139" i="2" l="1"/>
  <c r="G139" i="2"/>
  <c r="H139" i="2"/>
  <c r="I139" i="2"/>
  <c r="J139" i="2"/>
  <c r="K139" i="2"/>
  <c r="L139" i="2"/>
  <c r="F140" i="2"/>
  <c r="G140" i="2"/>
  <c r="H140" i="2"/>
  <c r="I140" i="2"/>
  <c r="J140" i="2"/>
  <c r="K140" i="2"/>
  <c r="L140" i="2"/>
  <c r="F141" i="2"/>
  <c r="G141" i="2"/>
  <c r="H141" i="2"/>
  <c r="I141" i="2"/>
  <c r="J141" i="2"/>
  <c r="K141" i="2"/>
  <c r="L141" i="2"/>
  <c r="F142" i="2"/>
  <c r="I142" i="2"/>
  <c r="K142" i="2"/>
  <c r="F143" i="2"/>
  <c r="G143" i="2"/>
  <c r="H143" i="2"/>
  <c r="I143" i="2"/>
  <c r="J143" i="2"/>
  <c r="K143" i="2"/>
  <c r="L143" i="2"/>
  <c r="F144" i="2"/>
  <c r="G144" i="2"/>
  <c r="H144" i="2"/>
  <c r="I144" i="2"/>
  <c r="J144" i="2"/>
  <c r="K144" i="2"/>
  <c r="L144" i="2"/>
  <c r="F145" i="2"/>
  <c r="I145" i="2"/>
  <c r="K145" i="2"/>
  <c r="F150" i="2"/>
  <c r="I150" i="2"/>
  <c r="K150" i="2"/>
  <c r="F120" i="2" l="1"/>
  <c r="G120" i="2"/>
  <c r="H120" i="2"/>
  <c r="I120" i="2"/>
  <c r="J120" i="2"/>
  <c r="K120" i="2"/>
  <c r="L120" i="2"/>
  <c r="F121" i="2"/>
  <c r="G121" i="2"/>
  <c r="H121" i="2"/>
  <c r="I121" i="2"/>
  <c r="J121" i="2"/>
  <c r="K121" i="2"/>
  <c r="L121" i="2"/>
  <c r="F122" i="2"/>
  <c r="G122" i="2"/>
  <c r="H122" i="2"/>
  <c r="I122" i="2"/>
  <c r="J122" i="2"/>
  <c r="K122" i="2"/>
  <c r="L122" i="2"/>
  <c r="F123" i="2"/>
  <c r="I123" i="2"/>
  <c r="K123" i="2"/>
  <c r="F124" i="2"/>
  <c r="G124" i="2"/>
  <c r="H124" i="2"/>
  <c r="I124" i="2"/>
  <c r="J124" i="2"/>
  <c r="K124" i="2"/>
  <c r="L124" i="2"/>
  <c r="F125" i="2"/>
  <c r="G125" i="2"/>
  <c r="H125" i="2"/>
  <c r="I125" i="2"/>
  <c r="J125" i="2"/>
  <c r="K125" i="2"/>
  <c r="L125" i="2"/>
  <c r="F126" i="2"/>
  <c r="I126" i="2"/>
  <c r="K126" i="2"/>
  <c r="F131" i="2"/>
  <c r="I131" i="2"/>
  <c r="K131" i="2"/>
  <c r="F101" i="2" l="1"/>
  <c r="G101" i="2"/>
  <c r="H101" i="2"/>
  <c r="I101" i="2"/>
  <c r="J101" i="2"/>
  <c r="K101" i="2"/>
  <c r="L101" i="2"/>
  <c r="F102" i="2"/>
  <c r="G102" i="2"/>
  <c r="H102" i="2"/>
  <c r="I102" i="2"/>
  <c r="J102" i="2"/>
  <c r="K102" i="2"/>
  <c r="L102" i="2"/>
  <c r="F103" i="2"/>
  <c r="G103" i="2"/>
  <c r="H103" i="2"/>
  <c r="I103" i="2"/>
  <c r="J103" i="2"/>
  <c r="K103" i="2"/>
  <c r="L103" i="2"/>
  <c r="F104" i="2"/>
  <c r="I104" i="2"/>
  <c r="K104" i="2"/>
  <c r="F105" i="2"/>
  <c r="G105" i="2"/>
  <c r="H105" i="2"/>
  <c r="I105" i="2"/>
  <c r="J105" i="2"/>
  <c r="K105" i="2"/>
  <c r="L105" i="2"/>
  <c r="F106" i="2"/>
  <c r="G106" i="2"/>
  <c r="H106" i="2"/>
  <c r="I106" i="2"/>
  <c r="J106" i="2"/>
  <c r="K106" i="2"/>
  <c r="L106" i="2"/>
  <c r="F107" i="2"/>
  <c r="I107" i="2"/>
  <c r="K107" i="2"/>
  <c r="F112" i="2"/>
  <c r="I112" i="2"/>
  <c r="K112" i="2"/>
  <c r="F82" i="2" l="1"/>
  <c r="G82" i="2"/>
  <c r="H82" i="2"/>
  <c r="I82" i="2"/>
  <c r="J82" i="2"/>
  <c r="K82" i="2"/>
  <c r="L82" i="2"/>
  <c r="F83" i="2"/>
  <c r="G83" i="2"/>
  <c r="H83" i="2"/>
  <c r="I83" i="2"/>
  <c r="J83" i="2"/>
  <c r="K83" i="2"/>
  <c r="L83" i="2"/>
  <c r="F84" i="2"/>
  <c r="G84" i="2"/>
  <c r="H84" i="2"/>
  <c r="I84" i="2"/>
  <c r="J84" i="2"/>
  <c r="K84" i="2"/>
  <c r="L84" i="2"/>
  <c r="F85" i="2"/>
  <c r="I85" i="2"/>
  <c r="K85" i="2"/>
  <c r="F86" i="2"/>
  <c r="G86" i="2"/>
  <c r="H86" i="2"/>
  <c r="I86" i="2"/>
  <c r="J86" i="2"/>
  <c r="K86" i="2"/>
  <c r="L86" i="2"/>
  <c r="F87" i="2"/>
  <c r="G87" i="2"/>
  <c r="H87" i="2"/>
  <c r="I87" i="2"/>
  <c r="J87" i="2"/>
  <c r="K87" i="2"/>
  <c r="L87" i="2"/>
  <c r="F88" i="2"/>
  <c r="I88" i="2"/>
  <c r="K88" i="2"/>
  <c r="F93" i="2"/>
  <c r="I93" i="2"/>
  <c r="K93" i="2"/>
  <c r="F63" i="2" l="1"/>
  <c r="G63" i="2"/>
  <c r="H63" i="2"/>
  <c r="I63" i="2"/>
  <c r="J63" i="2"/>
  <c r="K63" i="2"/>
  <c r="L63" i="2"/>
  <c r="F64" i="2"/>
  <c r="G64" i="2"/>
  <c r="H64" i="2"/>
  <c r="I64" i="2"/>
  <c r="J64" i="2"/>
  <c r="K64" i="2"/>
  <c r="L64" i="2"/>
  <c r="F65" i="2"/>
  <c r="G65" i="2"/>
  <c r="H65" i="2"/>
  <c r="I65" i="2"/>
  <c r="J65" i="2"/>
  <c r="K65" i="2"/>
  <c r="L65" i="2"/>
  <c r="F66" i="2"/>
  <c r="I66" i="2"/>
  <c r="K66" i="2"/>
  <c r="F67" i="2"/>
  <c r="G67" i="2"/>
  <c r="H67" i="2"/>
  <c r="I67" i="2"/>
  <c r="J67" i="2"/>
  <c r="K67" i="2"/>
  <c r="L67" i="2"/>
  <c r="F68" i="2"/>
  <c r="G68" i="2"/>
  <c r="H68" i="2"/>
  <c r="I68" i="2"/>
  <c r="J68" i="2"/>
  <c r="K68" i="2"/>
  <c r="L68" i="2"/>
  <c r="F69" i="2"/>
  <c r="I69" i="2"/>
  <c r="K69" i="2"/>
  <c r="F74" i="2"/>
  <c r="I74" i="2"/>
  <c r="K74" i="2"/>
  <c r="F44" i="2" l="1"/>
  <c r="G44" i="2"/>
  <c r="H44" i="2"/>
  <c r="I44" i="2"/>
  <c r="J44" i="2"/>
  <c r="K44" i="2"/>
  <c r="L44" i="2"/>
  <c r="F45" i="2"/>
  <c r="G45" i="2"/>
  <c r="H45" i="2"/>
  <c r="I45" i="2"/>
  <c r="J45" i="2"/>
  <c r="K45" i="2"/>
  <c r="L45" i="2"/>
  <c r="F46" i="2"/>
  <c r="G46" i="2"/>
  <c r="H46" i="2"/>
  <c r="I46" i="2"/>
  <c r="J46" i="2"/>
  <c r="K46" i="2"/>
  <c r="L46" i="2"/>
  <c r="F47" i="2"/>
  <c r="I47" i="2"/>
  <c r="K47" i="2"/>
  <c r="F48" i="2"/>
  <c r="G48" i="2"/>
  <c r="H48" i="2"/>
  <c r="I48" i="2"/>
  <c r="J48" i="2"/>
  <c r="K48" i="2"/>
  <c r="L48" i="2"/>
  <c r="F49" i="2"/>
  <c r="G49" i="2"/>
  <c r="H49" i="2"/>
  <c r="I49" i="2"/>
  <c r="J49" i="2"/>
  <c r="K49" i="2"/>
  <c r="L49" i="2"/>
  <c r="F50" i="2"/>
  <c r="I50" i="2"/>
  <c r="K50" i="2"/>
  <c r="F55" i="2"/>
  <c r="I55" i="2"/>
  <c r="K55" i="2"/>
  <c r="F25" i="2" l="1"/>
  <c r="G25" i="2"/>
  <c r="H25" i="2"/>
  <c r="I25" i="2"/>
  <c r="J25" i="2"/>
  <c r="K25" i="2"/>
  <c r="L25" i="2"/>
  <c r="F26" i="2"/>
  <c r="G26" i="2"/>
  <c r="H26" i="2"/>
  <c r="I26" i="2"/>
  <c r="J26" i="2"/>
  <c r="K26" i="2"/>
  <c r="L26" i="2"/>
  <c r="F27" i="2"/>
  <c r="G27" i="2"/>
  <c r="H27" i="2"/>
  <c r="I27" i="2"/>
  <c r="J27" i="2"/>
  <c r="K27" i="2"/>
  <c r="L27" i="2"/>
  <c r="F28" i="2"/>
  <c r="I28" i="2"/>
  <c r="K28" i="2"/>
  <c r="F29" i="2"/>
  <c r="G29" i="2"/>
  <c r="H29" i="2"/>
  <c r="I29" i="2"/>
  <c r="J29" i="2"/>
  <c r="K29" i="2"/>
  <c r="L29" i="2"/>
  <c r="F30" i="2"/>
  <c r="G30" i="2"/>
  <c r="H30" i="2"/>
  <c r="I30" i="2"/>
  <c r="J30" i="2"/>
  <c r="K30" i="2"/>
  <c r="L30" i="2"/>
  <c r="F31" i="2"/>
  <c r="I31" i="2"/>
  <c r="K31" i="2"/>
  <c r="F36" i="2"/>
  <c r="I36" i="2"/>
  <c r="K36" i="2"/>
  <c r="B55" i="4" l="1"/>
  <c r="C55" i="4"/>
  <c r="D55" i="4"/>
  <c r="F55" i="4"/>
  <c r="G55" i="4"/>
  <c r="B56" i="4"/>
  <c r="C56" i="4"/>
  <c r="D56" i="4"/>
  <c r="F56" i="4"/>
  <c r="G56" i="4"/>
  <c r="B57" i="4"/>
  <c r="C57" i="4"/>
  <c r="D57" i="4"/>
  <c r="F57" i="4"/>
  <c r="G57" i="4"/>
  <c r="B58" i="4"/>
  <c r="C58" i="4"/>
  <c r="D58" i="4"/>
  <c r="F58" i="4"/>
  <c r="G58" i="4"/>
  <c r="B59" i="4"/>
  <c r="C59" i="4"/>
  <c r="D59" i="4"/>
  <c r="F59" i="4"/>
  <c r="G59" i="4"/>
  <c r="B60" i="4"/>
  <c r="C60" i="4"/>
  <c r="D60" i="4"/>
  <c r="F60" i="4"/>
  <c r="G60" i="4"/>
  <c r="B61" i="4"/>
  <c r="C61" i="4"/>
  <c r="D61" i="4"/>
  <c r="F61" i="4"/>
  <c r="G61" i="4"/>
  <c r="B62" i="4"/>
  <c r="C62" i="4"/>
  <c r="D62" i="4"/>
  <c r="F62" i="4"/>
  <c r="G62" i="4"/>
  <c r="B63" i="4"/>
  <c r="C63" i="4"/>
  <c r="D63" i="4"/>
  <c r="F63" i="4"/>
  <c r="G63" i="4"/>
  <c r="B64" i="4"/>
  <c r="C64" i="4"/>
  <c r="D64" i="4"/>
  <c r="F64" i="4"/>
  <c r="G64" i="4"/>
  <c r="B65" i="4"/>
  <c r="C65" i="4"/>
  <c r="D65" i="4"/>
  <c r="F65" i="4"/>
  <c r="G65" i="4"/>
  <c r="B66" i="4"/>
  <c r="C66" i="4"/>
  <c r="D66" i="4"/>
  <c r="F66" i="4"/>
  <c r="G66" i="4"/>
  <c r="B67" i="4"/>
  <c r="C67" i="4"/>
  <c r="D67" i="4"/>
  <c r="E67" i="4"/>
  <c r="F67" i="4"/>
  <c r="G67" i="4"/>
  <c r="H67" i="4"/>
  <c r="B68" i="4"/>
  <c r="C68" i="4"/>
  <c r="D68" i="4"/>
  <c r="E68" i="4"/>
  <c r="F68" i="4"/>
  <c r="G68" i="4"/>
  <c r="H68" i="4"/>
  <c r="B69" i="4"/>
  <c r="C69" i="4"/>
  <c r="D69" i="4"/>
  <c r="E69" i="4"/>
  <c r="F69" i="4"/>
  <c r="G69" i="4"/>
  <c r="H69" i="4"/>
  <c r="B70" i="4"/>
  <c r="C70" i="4"/>
  <c r="D70" i="4"/>
  <c r="F70" i="4"/>
  <c r="G70" i="4"/>
  <c r="B51" i="4"/>
  <c r="C51" i="4"/>
  <c r="D51" i="4"/>
  <c r="F51" i="4"/>
  <c r="G51" i="4"/>
  <c r="B52" i="4"/>
  <c r="C52" i="4"/>
  <c r="D52" i="4"/>
  <c r="F52" i="4"/>
  <c r="G52" i="4"/>
  <c r="B53" i="4"/>
  <c r="C53" i="4"/>
  <c r="D53" i="4"/>
  <c r="F53" i="4"/>
  <c r="G53" i="4"/>
  <c r="B33" i="4"/>
  <c r="C33" i="4"/>
  <c r="D33" i="4"/>
  <c r="F33" i="4"/>
  <c r="G33" i="4"/>
  <c r="B34" i="4"/>
  <c r="C34" i="4"/>
  <c r="D34" i="4"/>
  <c r="F34" i="4"/>
  <c r="G34" i="4"/>
  <c r="B35" i="4"/>
  <c r="C35" i="4"/>
  <c r="D35" i="4"/>
  <c r="F35" i="4"/>
  <c r="G35" i="4"/>
  <c r="B36" i="4"/>
  <c r="C36" i="4"/>
  <c r="D36" i="4"/>
  <c r="F36" i="4"/>
  <c r="G36" i="4"/>
  <c r="B37" i="4"/>
  <c r="C37" i="4"/>
  <c r="D37" i="4"/>
  <c r="F37" i="4"/>
  <c r="G37" i="4"/>
  <c r="B38" i="4"/>
  <c r="C38" i="4"/>
  <c r="D38" i="4"/>
  <c r="F38" i="4"/>
  <c r="G38" i="4"/>
  <c r="B39" i="4"/>
  <c r="C39" i="4"/>
  <c r="D39" i="4"/>
  <c r="F39" i="4"/>
  <c r="G39" i="4"/>
  <c r="B40" i="4"/>
  <c r="C40" i="4"/>
  <c r="D40" i="4"/>
  <c r="F40" i="4"/>
  <c r="G40" i="4"/>
  <c r="B41" i="4"/>
  <c r="C41" i="4"/>
  <c r="D41" i="4"/>
  <c r="F41" i="4"/>
  <c r="G41" i="4"/>
  <c r="B42" i="4"/>
  <c r="C42" i="4"/>
  <c r="D42" i="4"/>
  <c r="F42" i="4"/>
  <c r="G42" i="4"/>
  <c r="B43" i="4"/>
  <c r="C43" i="4"/>
  <c r="D43" i="4"/>
  <c r="F43" i="4"/>
  <c r="G43" i="4"/>
  <c r="B44" i="4"/>
  <c r="C44" i="4"/>
  <c r="D44" i="4"/>
  <c r="F44" i="4"/>
  <c r="G44" i="4"/>
  <c r="B45" i="4"/>
  <c r="C45" i="4"/>
  <c r="D45" i="4"/>
  <c r="E45" i="4"/>
  <c r="F45" i="4"/>
  <c r="G45" i="4"/>
  <c r="H45" i="4"/>
  <c r="B46" i="4"/>
  <c r="C46" i="4"/>
  <c r="D46" i="4"/>
  <c r="E46" i="4"/>
  <c r="F46" i="4"/>
  <c r="G46" i="4"/>
  <c r="H46" i="4"/>
  <c r="B47" i="4"/>
  <c r="C47" i="4"/>
  <c r="D47" i="4"/>
  <c r="E47" i="4"/>
  <c r="F47" i="4"/>
  <c r="G47" i="4"/>
  <c r="H47" i="4"/>
  <c r="B48" i="4"/>
  <c r="C48" i="4"/>
  <c r="D48" i="4"/>
  <c r="F48" i="4"/>
  <c r="G48" i="4"/>
  <c r="B29" i="4"/>
  <c r="C29" i="4"/>
  <c r="D29" i="4"/>
  <c r="F29" i="4"/>
  <c r="G29" i="4"/>
  <c r="B30" i="4"/>
  <c r="C30" i="4"/>
  <c r="D30" i="4"/>
  <c r="F30" i="4"/>
  <c r="G30" i="4"/>
  <c r="B31" i="4"/>
  <c r="C31" i="4"/>
  <c r="D31" i="4"/>
  <c r="F31" i="4"/>
  <c r="G31" i="4"/>
  <c r="P21" i="4"/>
  <c r="B5" i="4"/>
  <c r="C5" i="4"/>
  <c r="D5" i="4"/>
  <c r="F5" i="4"/>
  <c r="G5" i="4"/>
  <c r="B6" i="4"/>
  <c r="C6" i="4"/>
  <c r="D6" i="4"/>
  <c r="F6" i="4"/>
  <c r="G6" i="4"/>
  <c r="B7" i="4"/>
  <c r="C7" i="4"/>
  <c r="D7" i="4"/>
  <c r="F7" i="4"/>
  <c r="G7" i="4"/>
  <c r="B8" i="4"/>
  <c r="C8" i="4"/>
  <c r="D8" i="4"/>
  <c r="F8" i="4"/>
  <c r="G8" i="4"/>
  <c r="B9" i="4"/>
  <c r="C9" i="4"/>
  <c r="D9" i="4"/>
  <c r="F9" i="4"/>
  <c r="G9" i="4"/>
  <c r="B10" i="4"/>
  <c r="C10" i="4"/>
  <c r="D10" i="4"/>
  <c r="F10" i="4"/>
  <c r="G10" i="4"/>
  <c r="B11" i="4"/>
  <c r="C11" i="4"/>
  <c r="D11" i="4"/>
  <c r="F11" i="4"/>
  <c r="G11" i="4"/>
  <c r="B12" i="4"/>
  <c r="C12" i="4"/>
  <c r="D12" i="4"/>
  <c r="F12" i="4"/>
  <c r="G12" i="4"/>
  <c r="B13" i="4"/>
  <c r="C13" i="4"/>
  <c r="D13" i="4"/>
  <c r="F13" i="4"/>
  <c r="G13" i="4"/>
  <c r="B14" i="4"/>
  <c r="C14" i="4"/>
  <c r="D14" i="4"/>
  <c r="F14" i="4"/>
  <c r="G14" i="4"/>
  <c r="B15" i="4"/>
  <c r="C15" i="4"/>
  <c r="D15" i="4"/>
  <c r="F15" i="4"/>
  <c r="G15" i="4"/>
  <c r="B16" i="4"/>
  <c r="C16" i="4"/>
  <c r="D16" i="4"/>
  <c r="F16" i="4"/>
  <c r="G16" i="4"/>
  <c r="B17" i="4"/>
  <c r="C17" i="4"/>
  <c r="D17" i="4"/>
  <c r="F17" i="4"/>
  <c r="G17" i="4"/>
  <c r="B18" i="4"/>
  <c r="C18" i="4"/>
  <c r="D18" i="4"/>
  <c r="F18" i="4"/>
  <c r="G18" i="4"/>
  <c r="B19" i="4"/>
  <c r="C19" i="4"/>
  <c r="D19" i="4"/>
  <c r="F19" i="4"/>
  <c r="G19" i="4"/>
  <c r="B20" i="4"/>
  <c r="C20" i="4"/>
  <c r="D20" i="4"/>
  <c r="F20" i="4"/>
  <c r="G20" i="4"/>
  <c r="F141" i="1" l="1"/>
  <c r="G141" i="1"/>
  <c r="H141" i="1"/>
  <c r="I141" i="1"/>
  <c r="J141" i="1"/>
  <c r="K141" i="1"/>
  <c r="L141" i="1"/>
  <c r="F142" i="1"/>
  <c r="G142" i="1"/>
  <c r="H142" i="1"/>
  <c r="I142" i="1"/>
  <c r="J142" i="1"/>
  <c r="K142" i="1"/>
  <c r="L142" i="1"/>
  <c r="F143" i="1"/>
  <c r="G143" i="1"/>
  <c r="H143" i="1"/>
  <c r="I143" i="1"/>
  <c r="J143" i="1"/>
  <c r="K143" i="1"/>
  <c r="L143" i="1"/>
  <c r="F144" i="1"/>
  <c r="I144" i="1"/>
  <c r="K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I147" i="1"/>
  <c r="K147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I152" i="1"/>
  <c r="K152" i="1"/>
  <c r="F122" i="1" l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I125" i="1"/>
  <c r="K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I128" i="1"/>
  <c r="K128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I133" i="1"/>
  <c r="K133" i="1"/>
  <c r="F103" i="1" l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I106" i="1"/>
  <c r="K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I109" i="1"/>
  <c r="K109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I114" i="1"/>
  <c r="K114" i="1"/>
  <c r="F84" i="1" l="1"/>
  <c r="G84" i="1"/>
  <c r="H84" i="1"/>
  <c r="F85" i="1"/>
  <c r="G85" i="1"/>
  <c r="H85" i="1"/>
  <c r="F86" i="1"/>
  <c r="G86" i="1"/>
  <c r="H86" i="1"/>
  <c r="F87" i="1"/>
  <c r="F88" i="1"/>
  <c r="G88" i="1"/>
  <c r="H88" i="1"/>
  <c r="F89" i="1"/>
  <c r="G89" i="1"/>
  <c r="H89" i="1"/>
  <c r="F90" i="1"/>
  <c r="F92" i="1"/>
  <c r="G92" i="1"/>
  <c r="H92" i="1"/>
  <c r="F93" i="1"/>
  <c r="G93" i="1"/>
  <c r="H93" i="1"/>
  <c r="F94" i="1"/>
  <c r="G94" i="1"/>
  <c r="H94" i="1"/>
  <c r="F95" i="1"/>
  <c r="F65" i="1" l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I68" i="1"/>
  <c r="K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I71" i="1"/>
  <c r="K71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I76" i="1"/>
  <c r="K76" i="1"/>
  <c r="F46" i="1" l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I49" i="1"/>
  <c r="K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I52" i="1"/>
  <c r="K52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I57" i="1"/>
  <c r="K57" i="1"/>
  <c r="F27" i="1" l="1"/>
  <c r="G27" i="1"/>
  <c r="H27" i="1"/>
  <c r="I27" i="1"/>
  <c r="J27" i="1"/>
  <c r="K27" i="1"/>
  <c r="L27" i="1"/>
  <c r="F28" i="1"/>
  <c r="G28" i="1"/>
  <c r="H28" i="1"/>
  <c r="I28" i="1"/>
  <c r="J28" i="1"/>
  <c r="K28" i="1"/>
  <c r="L28" i="1"/>
  <c r="F29" i="1"/>
  <c r="G29" i="1"/>
  <c r="H29" i="1"/>
  <c r="I29" i="1"/>
  <c r="J29" i="1"/>
  <c r="K29" i="1"/>
  <c r="L29" i="1"/>
  <c r="F30" i="1"/>
  <c r="I30" i="1"/>
  <c r="K30" i="1"/>
  <c r="F31" i="1"/>
  <c r="G31" i="1"/>
  <c r="H31" i="1"/>
  <c r="I31" i="1"/>
  <c r="J31" i="1"/>
  <c r="K31" i="1"/>
  <c r="L31" i="1"/>
  <c r="F32" i="1"/>
  <c r="G32" i="1"/>
  <c r="H32" i="1"/>
  <c r="I32" i="1"/>
  <c r="J32" i="1"/>
  <c r="K32" i="1"/>
  <c r="L32" i="1"/>
  <c r="F33" i="1"/>
  <c r="I33" i="1"/>
  <c r="K33" i="1"/>
  <c r="F35" i="1"/>
  <c r="G35" i="1"/>
  <c r="H35" i="1"/>
  <c r="I35" i="1"/>
  <c r="J35" i="1"/>
  <c r="K35" i="1"/>
  <c r="L35" i="1"/>
  <c r="F36" i="1"/>
  <c r="G36" i="1"/>
  <c r="H36" i="1"/>
  <c r="I36" i="1"/>
  <c r="J36" i="1"/>
  <c r="K36" i="1"/>
  <c r="L36" i="1"/>
  <c r="F37" i="1"/>
  <c r="G37" i="1"/>
  <c r="H37" i="1"/>
  <c r="I37" i="1"/>
  <c r="J37" i="1"/>
  <c r="K37" i="1"/>
  <c r="L37" i="1"/>
  <c r="F38" i="1"/>
  <c r="I38" i="1"/>
  <c r="K38" i="1"/>
  <c r="R54" i="4" l="1"/>
  <c r="S54" i="4"/>
  <c r="T54" i="4"/>
  <c r="U54" i="4"/>
  <c r="V54" i="4"/>
  <c r="W54" i="4"/>
  <c r="X54" i="4"/>
  <c r="O8" i="4" l="1"/>
  <c r="N8" i="4"/>
  <c r="L8" i="4"/>
  <c r="K8" i="4"/>
  <c r="J8" i="4"/>
  <c r="R32" i="4" l="1"/>
  <c r="R8" i="4" l="1"/>
  <c r="S8" i="4"/>
  <c r="V8" i="4"/>
  <c r="W8" i="4"/>
  <c r="O61" i="4" l="1"/>
  <c r="W61" i="4" s="1"/>
  <c r="L61" i="4"/>
  <c r="T61" i="4" s="1"/>
  <c r="K61" i="4"/>
  <c r="S61" i="4" s="1"/>
  <c r="J61" i="4"/>
  <c r="R61" i="4" s="1"/>
  <c r="J39" i="4" l="1"/>
  <c r="R39" i="4" s="1"/>
  <c r="O15" i="4" l="1"/>
  <c r="W15" i="4" s="1"/>
  <c r="K15" i="4"/>
  <c r="S15" i="4" s="1"/>
  <c r="L15" i="4"/>
  <c r="T15" i="4" s="1"/>
  <c r="J15" i="4"/>
  <c r="R15" i="4" s="1"/>
  <c r="J19" i="4" l="1"/>
  <c r="R19" i="4" s="1"/>
  <c r="K19" i="4"/>
  <c r="S19" i="4" s="1"/>
  <c r="K65" i="4"/>
  <c r="S65" i="4" s="1"/>
  <c r="L19" i="4"/>
  <c r="T19" i="4" s="1"/>
  <c r="L65" i="4"/>
  <c r="T65" i="4" s="1"/>
  <c r="N19" i="4"/>
  <c r="V19" i="4" s="1"/>
  <c r="N65" i="4"/>
  <c r="V65" i="4" s="1"/>
  <c r="O19" i="4"/>
  <c r="W19" i="4" s="1"/>
  <c r="O65" i="4"/>
  <c r="W65" i="4" s="1"/>
  <c r="J65" i="4" l="1"/>
  <c r="R65" i="4" s="1"/>
  <c r="J43" i="4"/>
  <c r="R43" i="4" s="1"/>
  <c r="J18" i="4"/>
  <c r="R18" i="4" s="1"/>
  <c r="J42" i="4"/>
  <c r="R42" i="4" s="1"/>
  <c r="J64" i="4"/>
  <c r="R64" i="4" s="1"/>
  <c r="K18" i="4"/>
  <c r="S18" i="4" s="1"/>
  <c r="K64" i="4"/>
  <c r="S64" i="4" s="1"/>
  <c r="L18" i="4"/>
  <c r="T18" i="4" s="1"/>
  <c r="L64" i="4"/>
  <c r="T64" i="4" s="1"/>
  <c r="N18" i="4"/>
  <c r="V18" i="4" s="1"/>
  <c r="N64" i="4"/>
  <c r="V64" i="4" s="1"/>
  <c r="O18" i="4"/>
  <c r="W18" i="4" s="1"/>
  <c r="O64" i="4"/>
  <c r="W64" i="4" s="1"/>
  <c r="J17" i="4" l="1"/>
  <c r="R17" i="4" s="1"/>
  <c r="J41" i="4"/>
  <c r="R41" i="4" s="1"/>
  <c r="J63" i="4"/>
  <c r="R63" i="4" s="1"/>
  <c r="K17" i="4"/>
  <c r="S17" i="4" s="1"/>
  <c r="K63" i="4"/>
  <c r="S63" i="4" s="1"/>
  <c r="L17" i="4"/>
  <c r="T17" i="4" s="1"/>
  <c r="L63" i="4"/>
  <c r="T63" i="4" s="1"/>
  <c r="N17" i="4"/>
  <c r="V17" i="4" s="1"/>
  <c r="N63" i="4"/>
  <c r="V63" i="4" s="1"/>
  <c r="O17" i="4"/>
  <c r="W17" i="4" s="1"/>
  <c r="O63" i="4"/>
  <c r="W63" i="4" s="1"/>
  <c r="J16" i="4" l="1"/>
  <c r="R16" i="4" s="1"/>
  <c r="J40" i="4"/>
  <c r="R40" i="4" s="1"/>
  <c r="J62" i="4"/>
  <c r="R62" i="4" s="1"/>
  <c r="K16" i="4"/>
  <c r="S16" i="4" s="1"/>
  <c r="K62" i="4"/>
  <c r="S62" i="4" s="1"/>
  <c r="L16" i="4"/>
  <c r="T16" i="4" s="1"/>
  <c r="L62" i="4"/>
  <c r="T62" i="4" s="1"/>
  <c r="N16" i="4"/>
  <c r="V16" i="4" s="1"/>
  <c r="N62" i="4"/>
  <c r="V62" i="4" s="1"/>
  <c r="O16" i="4"/>
  <c r="W16" i="4" s="1"/>
  <c r="O62" i="4"/>
  <c r="W62" i="4" s="1"/>
  <c r="J14" i="4" l="1"/>
  <c r="R14" i="4" s="1"/>
  <c r="J38" i="4"/>
  <c r="R38" i="4" s="1"/>
  <c r="J60" i="4"/>
  <c r="R60" i="4" s="1"/>
  <c r="K14" i="4"/>
  <c r="S14" i="4" s="1"/>
  <c r="K60" i="4"/>
  <c r="S60" i="4" s="1"/>
  <c r="L14" i="4"/>
  <c r="T14" i="4" s="1"/>
  <c r="L60" i="4"/>
  <c r="T60" i="4" s="1"/>
  <c r="N14" i="4"/>
  <c r="V14" i="4" s="1"/>
  <c r="N60" i="4"/>
  <c r="V60" i="4" s="1"/>
  <c r="O14" i="4"/>
  <c r="W14" i="4" s="1"/>
  <c r="O60" i="4"/>
  <c r="W60" i="4" s="1"/>
  <c r="J13" i="4" l="1"/>
  <c r="R13" i="4" s="1"/>
  <c r="J37" i="4"/>
  <c r="R37" i="4" s="1"/>
  <c r="J59" i="4"/>
  <c r="R59" i="4" s="1"/>
  <c r="K13" i="4"/>
  <c r="S13" i="4" s="1"/>
  <c r="K59" i="4"/>
  <c r="S59" i="4" s="1"/>
  <c r="L13" i="4"/>
  <c r="T13" i="4" s="1"/>
  <c r="L59" i="4"/>
  <c r="T59" i="4" s="1"/>
  <c r="N13" i="4"/>
  <c r="V13" i="4" s="1"/>
  <c r="N59" i="4"/>
  <c r="V59" i="4" s="1"/>
  <c r="O13" i="4"/>
  <c r="W13" i="4" s="1"/>
  <c r="O59" i="4"/>
  <c r="W59" i="4" s="1"/>
  <c r="J12" i="4" l="1"/>
  <c r="R12" i="4" s="1"/>
  <c r="J36" i="4"/>
  <c r="R36" i="4" s="1"/>
  <c r="J58" i="4"/>
  <c r="R58" i="4" s="1"/>
  <c r="K12" i="4"/>
  <c r="S12" i="4" s="1"/>
  <c r="K58" i="4"/>
  <c r="S58" i="4" s="1"/>
  <c r="L12" i="4"/>
  <c r="T12" i="4" s="1"/>
  <c r="L58" i="4"/>
  <c r="T58" i="4" s="1"/>
  <c r="N12" i="4"/>
  <c r="V12" i="4" s="1"/>
  <c r="N58" i="4"/>
  <c r="V58" i="4" s="1"/>
  <c r="O12" i="4"/>
  <c r="W12" i="4" s="1"/>
  <c r="O58" i="4"/>
  <c r="W58" i="4" s="1"/>
  <c r="J11" i="4" l="1"/>
  <c r="R11" i="4" s="1"/>
  <c r="J35" i="4"/>
  <c r="R35" i="4" s="1"/>
  <c r="J57" i="4"/>
  <c r="R57" i="4" s="1"/>
  <c r="K11" i="4"/>
  <c r="S11" i="4" s="1"/>
  <c r="K57" i="4"/>
  <c r="S57" i="4" s="1"/>
  <c r="L11" i="4"/>
  <c r="T11" i="4" s="1"/>
  <c r="L57" i="4"/>
  <c r="T57" i="4" s="1"/>
  <c r="N11" i="4"/>
  <c r="V11" i="4" s="1"/>
  <c r="N57" i="4"/>
  <c r="V57" i="4" s="1"/>
  <c r="O11" i="4"/>
  <c r="W11" i="4" s="1"/>
  <c r="O57" i="4"/>
  <c r="W57" i="4" s="1"/>
  <c r="J10" i="4" l="1"/>
  <c r="R10" i="4" s="1"/>
  <c r="J34" i="4"/>
  <c r="R34" i="4" s="1"/>
  <c r="J56" i="4"/>
  <c r="R56" i="4" s="1"/>
  <c r="K10" i="4"/>
  <c r="S10" i="4" s="1"/>
  <c r="K56" i="4"/>
  <c r="S56" i="4" s="1"/>
  <c r="L10" i="4"/>
  <c r="T10" i="4" s="1"/>
  <c r="L56" i="4"/>
  <c r="T56" i="4" s="1"/>
  <c r="N10" i="4"/>
  <c r="V10" i="4" s="1"/>
  <c r="N56" i="4"/>
  <c r="V56" i="4" s="1"/>
  <c r="O10" i="4"/>
  <c r="W10" i="4" s="1"/>
  <c r="O56" i="4"/>
  <c r="W56" i="4" s="1"/>
  <c r="J9" i="4" l="1"/>
  <c r="R9" i="4" s="1"/>
  <c r="J33" i="4"/>
  <c r="R33" i="4" s="1"/>
  <c r="J55" i="4"/>
  <c r="R55" i="4" s="1"/>
  <c r="K9" i="4"/>
  <c r="S9" i="4" s="1"/>
  <c r="K55" i="4"/>
  <c r="S55" i="4" s="1"/>
  <c r="L9" i="4"/>
  <c r="T9" i="4" s="1"/>
  <c r="L55" i="4"/>
  <c r="T55" i="4" s="1"/>
  <c r="N9" i="4"/>
  <c r="V9" i="4" s="1"/>
  <c r="N55" i="4"/>
  <c r="V55" i="4" s="1"/>
  <c r="O9" i="4"/>
  <c r="W9" i="4" s="1"/>
  <c r="O55" i="4"/>
  <c r="W55" i="4" s="1"/>
  <c r="J7" i="4" l="1"/>
  <c r="R7" i="4" s="1"/>
  <c r="J53" i="4"/>
  <c r="R53" i="4" s="1"/>
  <c r="K7" i="4"/>
  <c r="S7" i="4" s="1"/>
  <c r="K53" i="4"/>
  <c r="S53" i="4" s="1"/>
  <c r="L7" i="4"/>
  <c r="T7" i="4" s="1"/>
  <c r="L53" i="4"/>
  <c r="T53" i="4" s="1"/>
  <c r="N7" i="4"/>
  <c r="V7" i="4" s="1"/>
  <c r="N53" i="4"/>
  <c r="V53" i="4" s="1"/>
  <c r="O7" i="4"/>
  <c r="W7" i="4" s="1"/>
  <c r="O53" i="4"/>
  <c r="W53" i="4" s="1"/>
  <c r="J52" i="4" l="1"/>
  <c r="R52" i="4" s="1"/>
  <c r="K52" i="4"/>
  <c r="S52" i="4" s="1"/>
  <c r="L52" i="4"/>
  <c r="T52" i="4" s="1"/>
  <c r="N52" i="4"/>
  <c r="V52" i="4" s="1"/>
  <c r="O52" i="4"/>
  <c r="W52" i="4" s="1"/>
  <c r="L6" i="4" l="1"/>
  <c r="T6" i="4" s="1"/>
  <c r="O6" i="4"/>
  <c r="W6" i="4" s="1"/>
  <c r="K6" i="4"/>
  <c r="S6" i="4" s="1"/>
  <c r="N6" i="4"/>
  <c r="V6" i="4" s="1"/>
  <c r="J6" i="4"/>
  <c r="R6" i="4" s="1"/>
  <c r="J51" i="4"/>
  <c r="R51" i="4" s="1"/>
  <c r="L51" i="4"/>
  <c r="T51" i="4" s="1"/>
  <c r="O51" i="4"/>
  <c r="W51" i="4" s="1"/>
  <c r="O66" i="4" l="1"/>
  <c r="W66" i="4" s="1"/>
  <c r="L66" i="4"/>
  <c r="T66" i="4" s="1"/>
  <c r="J66" i="4"/>
  <c r="R66" i="4" s="1"/>
  <c r="O5" i="4"/>
  <c r="L5" i="4"/>
  <c r="J5" i="4"/>
  <c r="R5" i="4" s="1"/>
  <c r="T5" i="4" l="1"/>
  <c r="L20" i="4"/>
  <c r="W5" i="4"/>
  <c r="O20" i="4"/>
  <c r="J20" i="4"/>
  <c r="R20" i="4" s="1"/>
  <c r="B17" i="3" l="1"/>
  <c r="B18" i="3" s="1"/>
  <c r="B9" i="3"/>
  <c r="B10" i="3" s="1"/>
  <c r="B11" i="3" s="1"/>
  <c r="B12" i="3" s="1"/>
  <c r="B13" i="3" s="1"/>
  <c r="B14" i="3" s="1"/>
  <c r="B16" i="2"/>
  <c r="B17" i="2" s="1"/>
  <c r="B8" i="2"/>
  <c r="B9" i="2" s="1"/>
  <c r="B10" i="2" s="1"/>
  <c r="B11" i="2" s="1"/>
  <c r="B12" i="2" s="1"/>
  <c r="B13" i="2" s="1"/>
  <c r="K43" i="4"/>
  <c r="S43" i="4" s="1"/>
  <c r="L43" i="4"/>
  <c r="T43" i="4" s="1"/>
  <c r="N43" i="4"/>
  <c r="V43" i="4" s="1"/>
  <c r="O43" i="4"/>
  <c r="W43" i="4" s="1"/>
  <c r="B167" i="2"/>
  <c r="B168" i="2" s="1"/>
  <c r="B159" i="2"/>
  <c r="B160" i="2" s="1"/>
  <c r="B161" i="2" s="1"/>
  <c r="B162" i="2" s="1"/>
  <c r="B163" i="2" s="1"/>
  <c r="B164" i="2" s="1"/>
  <c r="K42" i="4" l="1"/>
  <c r="S42" i="4" s="1"/>
  <c r="L42" i="4"/>
  <c r="T42" i="4" s="1"/>
  <c r="N42" i="4"/>
  <c r="V42" i="4" s="1"/>
  <c r="O42" i="4"/>
  <c r="W42" i="4" s="1"/>
  <c r="B148" i="2"/>
  <c r="B149" i="2" s="1"/>
  <c r="B140" i="2"/>
  <c r="B141" i="2" s="1"/>
  <c r="B142" i="2" s="1"/>
  <c r="B143" i="2" s="1"/>
  <c r="B144" i="2" s="1"/>
  <c r="B145" i="2" s="1"/>
  <c r="K41" i="4" l="1"/>
  <c r="S41" i="4" s="1"/>
  <c r="L41" i="4"/>
  <c r="T41" i="4" s="1"/>
  <c r="N41" i="4"/>
  <c r="V41" i="4" s="1"/>
  <c r="O41" i="4"/>
  <c r="W41" i="4" s="1"/>
  <c r="B129" i="2"/>
  <c r="B130" i="2" s="1"/>
  <c r="B121" i="2"/>
  <c r="B122" i="2" s="1"/>
  <c r="B123" i="2" s="1"/>
  <c r="B124" i="2" s="1"/>
  <c r="B125" i="2" s="1"/>
  <c r="B126" i="2" s="1"/>
  <c r="K40" i="4" l="1"/>
  <c r="S40" i="4" s="1"/>
  <c r="L40" i="4"/>
  <c r="T40" i="4" s="1"/>
  <c r="N40" i="4"/>
  <c r="V40" i="4" s="1"/>
  <c r="O40" i="4"/>
  <c r="W40" i="4" s="1"/>
  <c r="B110" i="2"/>
  <c r="B111" i="2" s="1"/>
  <c r="B102" i="2"/>
  <c r="B103" i="2" s="1"/>
  <c r="B104" i="2" s="1"/>
  <c r="B105" i="2" s="1"/>
  <c r="B106" i="2" s="1"/>
  <c r="B107" i="2" s="1"/>
  <c r="K39" i="4" l="1"/>
  <c r="S39" i="4" s="1"/>
  <c r="L39" i="4"/>
  <c r="T39" i="4" s="1"/>
  <c r="O39" i="4"/>
  <c r="W39" i="4" s="1"/>
  <c r="B91" i="2"/>
  <c r="B92" i="2" s="1"/>
  <c r="B83" i="2"/>
  <c r="B84" i="2" s="1"/>
  <c r="B85" i="2" s="1"/>
  <c r="B86" i="2" s="1"/>
  <c r="B87" i="2" s="1"/>
  <c r="B88" i="2" s="1"/>
  <c r="K38" i="4" l="1"/>
  <c r="S38" i="4" s="1"/>
  <c r="L38" i="4"/>
  <c r="T38" i="4" s="1"/>
  <c r="N38" i="4"/>
  <c r="V38" i="4" s="1"/>
  <c r="O38" i="4"/>
  <c r="W38" i="4" s="1"/>
  <c r="B72" i="2"/>
  <c r="B73" i="2" s="1"/>
  <c r="B64" i="2"/>
  <c r="B65" i="2" s="1"/>
  <c r="B66" i="2" s="1"/>
  <c r="B67" i="2" s="1"/>
  <c r="B68" i="2" s="1"/>
  <c r="B69" i="2" s="1"/>
  <c r="K37" i="4" l="1"/>
  <c r="S37" i="4" s="1"/>
  <c r="L37" i="4"/>
  <c r="T37" i="4" s="1"/>
  <c r="N37" i="4"/>
  <c r="V37" i="4" s="1"/>
  <c r="O37" i="4"/>
  <c r="W37" i="4" s="1"/>
  <c r="B53" i="2"/>
  <c r="B54" i="2" s="1"/>
  <c r="B45" i="2"/>
  <c r="B46" i="2" s="1"/>
  <c r="B47" i="2" s="1"/>
  <c r="B48" i="2" s="1"/>
  <c r="B49" i="2" s="1"/>
  <c r="B50" i="2" s="1"/>
  <c r="F7" i="2" l="1"/>
  <c r="H7" i="2"/>
  <c r="I7" i="2"/>
  <c r="K7" i="2"/>
  <c r="L7" i="2"/>
  <c r="F8" i="2"/>
  <c r="H8" i="2"/>
  <c r="I8" i="2"/>
  <c r="K8" i="2"/>
  <c r="L8" i="2"/>
  <c r="F9" i="2"/>
  <c r="H9" i="2"/>
  <c r="I9" i="2"/>
  <c r="K9" i="2"/>
  <c r="L9" i="2"/>
  <c r="F10" i="2"/>
  <c r="I10" i="2"/>
  <c r="K10" i="2"/>
  <c r="F11" i="2"/>
  <c r="I11" i="2"/>
  <c r="K11" i="2"/>
  <c r="F12" i="2"/>
  <c r="H12" i="2"/>
  <c r="I12" i="2"/>
  <c r="K12" i="2"/>
  <c r="L12" i="2"/>
  <c r="F13" i="2"/>
  <c r="I13" i="2"/>
  <c r="K13" i="2"/>
  <c r="F18" i="2"/>
  <c r="I18" i="2"/>
  <c r="K18" i="2"/>
  <c r="B34" i="2"/>
  <c r="B35" i="2" s="1"/>
  <c r="B26" i="2"/>
  <c r="B27" i="2" s="1"/>
  <c r="B28" i="2" s="1"/>
  <c r="B29" i="2" s="1"/>
  <c r="B30" i="2" s="1"/>
  <c r="B31" i="2" s="1"/>
  <c r="J12" i="2" l="1"/>
  <c r="O36" i="4"/>
  <c r="W36" i="4" s="1"/>
  <c r="N36" i="4"/>
  <c r="V36" i="4" s="1"/>
  <c r="J9" i="2"/>
  <c r="L36" i="4"/>
  <c r="T36" i="4" s="1"/>
  <c r="J8" i="2"/>
  <c r="K36" i="4"/>
  <c r="S36" i="4" s="1"/>
  <c r="J7" i="2"/>
  <c r="G12" i="2"/>
  <c r="G9" i="2"/>
  <c r="G8" i="2"/>
  <c r="G7" i="2"/>
  <c r="B17" i="1"/>
  <c r="B18" i="1" s="1"/>
  <c r="B9" i="1"/>
  <c r="B10" i="1" s="1"/>
  <c r="B11" i="1" s="1"/>
  <c r="B12" i="1" s="1"/>
  <c r="B13" i="1" s="1"/>
  <c r="B14" i="1" s="1"/>
  <c r="J30" i="4" l="1"/>
  <c r="R30" i="4" s="1"/>
  <c r="K30" i="4"/>
  <c r="S30" i="4" s="1"/>
  <c r="N30" i="4"/>
  <c r="V30" i="4" s="1"/>
  <c r="J31" i="4" l="1"/>
  <c r="R31" i="4" s="1"/>
  <c r="K31" i="4"/>
  <c r="S31" i="4" s="1"/>
  <c r="N31" i="4"/>
  <c r="V31" i="4" s="1"/>
  <c r="F8" i="1" l="1"/>
  <c r="G8" i="1"/>
  <c r="F17" i="1"/>
  <c r="F18" i="1"/>
  <c r="G18" i="1"/>
  <c r="B93" i="1"/>
  <c r="B94" i="1" s="1"/>
  <c r="B85" i="1"/>
  <c r="B86" i="1" s="1"/>
  <c r="B87" i="1" s="1"/>
  <c r="B88" i="1" s="1"/>
  <c r="B89" i="1" s="1"/>
  <c r="B90" i="1" s="1"/>
  <c r="F16" i="1" l="1"/>
  <c r="H13" i="1"/>
  <c r="G13" i="1"/>
  <c r="G13" i="3" s="1"/>
  <c r="W32" i="4"/>
  <c r="F13" i="1"/>
  <c r="V32" i="4"/>
  <c r="F12" i="1"/>
  <c r="H10" i="1"/>
  <c r="G10" i="1"/>
  <c r="T32" i="4"/>
  <c r="F10" i="1"/>
  <c r="S32" i="4"/>
  <c r="F9" i="1"/>
  <c r="H8" i="1"/>
  <c r="K33" i="4"/>
  <c r="S33" i="4" s="1"/>
  <c r="L33" i="4"/>
  <c r="T33" i="4" s="1"/>
  <c r="N33" i="4"/>
  <c r="V33" i="4" s="1"/>
  <c r="O33" i="4"/>
  <c r="W33" i="4" s="1"/>
  <c r="H18" i="1" l="1"/>
  <c r="K34" i="4"/>
  <c r="S34" i="4" s="1"/>
  <c r="L34" i="4"/>
  <c r="T34" i="4" s="1"/>
  <c r="N34" i="4"/>
  <c r="V34" i="4" s="1"/>
  <c r="O34" i="4"/>
  <c r="W34" i="4" s="1"/>
  <c r="F9" i="3" l="1"/>
  <c r="I9" i="1"/>
  <c r="I9" i="3" s="1"/>
  <c r="K35" i="4"/>
  <c r="S35" i="4" s="1"/>
  <c r="K9" i="1"/>
  <c r="K9" i="3" s="1"/>
  <c r="N35" i="4"/>
  <c r="V35" i="4" s="1"/>
  <c r="B150" i="1"/>
  <c r="B151" i="1" s="1"/>
  <c r="B142" i="1"/>
  <c r="B143" i="1" s="1"/>
  <c r="B144" i="1" s="1"/>
  <c r="B145" i="1" s="1"/>
  <c r="B146" i="1" s="1"/>
  <c r="B147" i="1" s="1"/>
  <c r="B131" i="1" l="1"/>
  <c r="B132" i="1" s="1"/>
  <c r="B123" i="1"/>
  <c r="B124" i="1" s="1"/>
  <c r="B125" i="1" s="1"/>
  <c r="B126" i="1" s="1"/>
  <c r="B127" i="1" s="1"/>
  <c r="B128" i="1" s="1"/>
  <c r="B112" i="1" l="1"/>
  <c r="B113" i="1" s="1"/>
  <c r="B104" i="1"/>
  <c r="B105" i="1" s="1"/>
  <c r="B106" i="1" s="1"/>
  <c r="B107" i="1" s="1"/>
  <c r="B108" i="1" s="1"/>
  <c r="B109" i="1" s="1"/>
  <c r="B66" i="1" l="1"/>
  <c r="B67" i="1" s="1"/>
  <c r="B68" i="1" s="1"/>
  <c r="B69" i="1" s="1"/>
  <c r="B70" i="1" s="1"/>
  <c r="B71" i="1" s="1"/>
  <c r="B74" i="1"/>
  <c r="B75" i="1" s="1"/>
  <c r="B47" i="1" l="1"/>
  <c r="B48" i="1" s="1"/>
  <c r="B49" i="1" s="1"/>
  <c r="B50" i="1" s="1"/>
  <c r="B51" i="1" s="1"/>
  <c r="B52" i="1" s="1"/>
  <c r="B55" i="1"/>
  <c r="B56" i="1" s="1"/>
  <c r="F17" i="3" l="1"/>
  <c r="B36" i="1"/>
  <c r="B37" i="1" s="1"/>
  <c r="K13" i="1"/>
  <c r="K13" i="3" s="1"/>
  <c r="I13" i="1"/>
  <c r="I13" i="3" s="1"/>
  <c r="F13" i="3"/>
  <c r="K12" i="1"/>
  <c r="K12" i="3" s="1"/>
  <c r="I12" i="1"/>
  <c r="I12" i="3" s="1"/>
  <c r="F12" i="3"/>
  <c r="K11" i="1"/>
  <c r="K11" i="3" s="1"/>
  <c r="K10" i="1"/>
  <c r="K10" i="3" s="1"/>
  <c r="L29" i="4"/>
  <c r="T29" i="4" s="1"/>
  <c r="I10" i="1"/>
  <c r="I10" i="3" s="1"/>
  <c r="F10" i="3"/>
  <c r="B28" i="1"/>
  <c r="B29" i="1" s="1"/>
  <c r="B30" i="1" s="1"/>
  <c r="B31" i="1" s="1"/>
  <c r="B32" i="1" s="1"/>
  <c r="B33" i="1" s="1"/>
  <c r="L8" i="1"/>
  <c r="L8" i="3" s="1"/>
  <c r="H8" i="3"/>
  <c r="J8" i="1" l="1"/>
  <c r="J8" i="3" s="1"/>
  <c r="J29" i="4"/>
  <c r="R29" i="4" s="1"/>
  <c r="O29" i="4"/>
  <c r="W29" i="4" s="1"/>
  <c r="F8" i="3"/>
  <c r="G8" i="3"/>
  <c r="I8" i="1"/>
  <c r="I8" i="3" s="1"/>
  <c r="K8" i="1"/>
  <c r="K8" i="3" s="1"/>
  <c r="F18" i="3"/>
  <c r="I18" i="1"/>
  <c r="K18" i="1"/>
  <c r="I17" i="1"/>
  <c r="I17" i="3" s="1"/>
  <c r="K17" i="1"/>
  <c r="K17" i="3" s="1"/>
  <c r="K16" i="1" l="1"/>
  <c r="I16" i="1"/>
  <c r="K18" i="3"/>
  <c r="I18" i="3"/>
  <c r="J44" i="4"/>
  <c r="R44" i="4" s="1"/>
  <c r="K19" i="1"/>
  <c r="K14" i="1"/>
  <c r="K19" i="3" l="1"/>
  <c r="K16" i="3" s="1"/>
  <c r="K14" i="3"/>
  <c r="F19" i="1"/>
  <c r="I19" i="1"/>
  <c r="I19" i="3" l="1"/>
  <c r="I16" i="3" s="1"/>
  <c r="F19" i="3"/>
  <c r="F16" i="3" s="1"/>
  <c r="F14" i="1"/>
  <c r="I11" i="1"/>
  <c r="I11" i="3" s="1"/>
  <c r="F11" i="1"/>
  <c r="F11" i="3" s="1"/>
  <c r="I14" i="1"/>
  <c r="F14" i="3" l="1"/>
  <c r="I14" i="3"/>
  <c r="L30" i="4"/>
  <c r="T30" i="4" s="1"/>
  <c r="O30" i="4"/>
  <c r="W30" i="4" s="1"/>
  <c r="L31" i="4" l="1"/>
  <c r="T31" i="4" s="1"/>
  <c r="O31" i="4"/>
  <c r="W31" i="4" s="1"/>
  <c r="J10" i="1" l="1"/>
  <c r="J10" i="3" s="1"/>
  <c r="L10" i="1"/>
  <c r="L10" i="3" s="1"/>
  <c r="J13" i="1"/>
  <c r="J13" i="3" s="1"/>
  <c r="L13" i="1"/>
  <c r="L13" i="3" s="1"/>
  <c r="G18" i="3"/>
  <c r="H18" i="3"/>
  <c r="J18" i="1"/>
  <c r="L18" i="1"/>
  <c r="G10" i="3"/>
  <c r="H10" i="3"/>
  <c r="H13" i="3"/>
  <c r="L35" i="4"/>
  <c r="O35" i="4"/>
  <c r="J18" i="3" l="1"/>
  <c r="L18" i="3"/>
  <c r="O44" i="4"/>
  <c r="W35" i="4"/>
  <c r="L44" i="4"/>
  <c r="T35" i="4"/>
  <c r="W20" i="4" l="1"/>
  <c r="T20" i="4" l="1"/>
  <c r="T8" i="4"/>
  <c r="W44" i="4" l="1"/>
  <c r="N15" i="4" l="1"/>
  <c r="H11" i="2"/>
  <c r="G11" i="2"/>
  <c r="V15" i="4" l="1"/>
  <c r="N39" i="4" l="1"/>
  <c r="J11" i="2"/>
  <c r="N61" i="4" l="1"/>
  <c r="V61" i="4" s="1"/>
  <c r="L11" i="2"/>
  <c r="V39" i="4"/>
  <c r="G9" i="1" l="1"/>
  <c r="G9" i="3" s="1"/>
  <c r="H9" i="1"/>
  <c r="J9" i="1"/>
  <c r="L9" i="1"/>
  <c r="L9" i="3" s="1"/>
  <c r="G12" i="1"/>
  <c r="G12" i="3" s="1"/>
  <c r="H12" i="1"/>
  <c r="H12" i="3" s="1"/>
  <c r="J12" i="1"/>
  <c r="J12" i="3" s="1"/>
  <c r="L12" i="1"/>
  <c r="G17" i="1"/>
  <c r="G16" i="1" s="1"/>
  <c r="H17" i="1"/>
  <c r="H16" i="1" s="1"/>
  <c r="J17" i="1"/>
  <c r="J16" i="1" s="1"/>
  <c r="L17" i="1"/>
  <c r="L16" i="1" s="1"/>
  <c r="H9" i="3"/>
  <c r="J9" i="3"/>
  <c r="L12" i="3"/>
  <c r="K5" i="4"/>
  <c r="S5" i="4" s="1"/>
  <c r="N5" i="4"/>
  <c r="N20" i="4" s="1"/>
  <c r="V20" i="4" s="1"/>
  <c r="K20" i="4"/>
  <c r="S20" i="4" s="1"/>
  <c r="K29" i="4"/>
  <c r="S29" i="4" s="1"/>
  <c r="N29" i="4"/>
  <c r="N44" i="4" s="1"/>
  <c r="V44" i="4" s="1"/>
  <c r="K51" i="4"/>
  <c r="S51" i="4" s="1"/>
  <c r="N51" i="4"/>
  <c r="V51" i="4" s="1"/>
  <c r="G17" i="3" l="1"/>
  <c r="H17" i="3"/>
  <c r="J17" i="3"/>
  <c r="L17" i="3"/>
  <c r="V5" i="4"/>
  <c r="K66" i="4"/>
  <c r="S66" i="4" s="1"/>
  <c r="V29" i="4"/>
  <c r="N66" i="4"/>
  <c r="V66" i="4" s="1"/>
  <c r="K44" i="4"/>
  <c r="S44" i="4" s="1"/>
  <c r="G49" i="1"/>
  <c r="H49" i="1"/>
  <c r="J49" i="1"/>
  <c r="L49" i="1"/>
  <c r="M52" i="4" s="1"/>
  <c r="G52" i="1"/>
  <c r="P6" i="4" s="1"/>
  <c r="H52" i="1"/>
  <c r="J52" i="1"/>
  <c r="L52" i="1"/>
  <c r="P52" i="4" s="1"/>
  <c r="G57" i="1"/>
  <c r="H57" i="1"/>
  <c r="J57" i="1"/>
  <c r="L57" i="1"/>
  <c r="M6" i="4"/>
  <c r="M30" i="4"/>
  <c r="P30" i="4"/>
  <c r="G68" i="1" l="1"/>
  <c r="H68" i="1"/>
  <c r="J68" i="1"/>
  <c r="L68" i="1"/>
  <c r="M53" i="4" s="1"/>
  <c r="G71" i="1"/>
  <c r="P7" i="4" s="1"/>
  <c r="H71" i="1"/>
  <c r="J71" i="1"/>
  <c r="L71" i="1"/>
  <c r="P53" i="4" s="1"/>
  <c r="G76" i="1"/>
  <c r="H76" i="1"/>
  <c r="J76" i="1"/>
  <c r="L76" i="1"/>
  <c r="M7" i="4"/>
  <c r="M31" i="4"/>
  <c r="P31" i="4"/>
  <c r="G87" i="1"/>
  <c r="H87" i="1"/>
  <c r="G90" i="1"/>
  <c r="H90" i="1"/>
  <c r="G95" i="1"/>
  <c r="H95" i="1"/>
  <c r="M8" i="4"/>
  <c r="P8" i="4"/>
  <c r="G144" i="1"/>
  <c r="H144" i="1"/>
  <c r="J144" i="1"/>
  <c r="M35" i="4" s="1"/>
  <c r="L144" i="1"/>
  <c r="M57" i="4" s="1"/>
  <c r="G147" i="1"/>
  <c r="P11" i="4" s="1"/>
  <c r="H147" i="1"/>
  <c r="J147" i="1"/>
  <c r="P35" i="4" s="1"/>
  <c r="L147" i="1"/>
  <c r="P57" i="4" s="1"/>
  <c r="G152" i="1"/>
  <c r="H152" i="1"/>
  <c r="J152" i="1"/>
  <c r="L152" i="1"/>
  <c r="M11" i="4"/>
  <c r="U32" i="4" l="1"/>
  <c r="X32" i="4"/>
  <c r="T44" i="4"/>
  <c r="G106" i="1"/>
  <c r="H106" i="1"/>
  <c r="J106" i="1"/>
  <c r="L106" i="1"/>
  <c r="G109" i="1"/>
  <c r="H109" i="1"/>
  <c r="J109" i="1"/>
  <c r="L109" i="1"/>
  <c r="G114" i="1"/>
  <c r="H114" i="1"/>
  <c r="J114" i="1"/>
  <c r="L114" i="1"/>
  <c r="E5" i="4"/>
  <c r="H5" i="4"/>
  <c r="E6" i="4"/>
  <c r="H6" i="4"/>
  <c r="U6" i="4"/>
  <c r="X6" i="4"/>
  <c r="E7" i="4"/>
  <c r="H7" i="4"/>
  <c r="U7" i="4"/>
  <c r="X7" i="4"/>
  <c r="E8" i="4"/>
  <c r="H8" i="4"/>
  <c r="U8" i="4"/>
  <c r="X8" i="4"/>
  <c r="E9" i="4"/>
  <c r="H9" i="4"/>
  <c r="M9" i="4"/>
  <c r="P9" i="4"/>
  <c r="U9" i="4"/>
  <c r="X9" i="4"/>
  <c r="E10" i="4"/>
  <c r="H10" i="4"/>
  <c r="E11" i="4"/>
  <c r="H11" i="4"/>
  <c r="U11" i="4"/>
  <c r="X11" i="4"/>
  <c r="E12" i="4"/>
  <c r="H12" i="4"/>
  <c r="E13" i="4"/>
  <c r="H13" i="4"/>
  <c r="E14" i="4"/>
  <c r="H14" i="4"/>
  <c r="E15" i="4"/>
  <c r="H15" i="4"/>
  <c r="E16" i="4"/>
  <c r="H16" i="4"/>
  <c r="E17" i="4"/>
  <c r="H17" i="4"/>
  <c r="E18" i="4"/>
  <c r="H18" i="4"/>
  <c r="E19" i="4"/>
  <c r="H19" i="4"/>
  <c r="E20" i="4"/>
  <c r="H20" i="4"/>
  <c r="H23" i="4"/>
  <c r="E29" i="4"/>
  <c r="H29" i="4"/>
  <c r="E30" i="4"/>
  <c r="H30" i="4"/>
  <c r="U30" i="4"/>
  <c r="X30" i="4"/>
  <c r="E31" i="4"/>
  <c r="H31" i="4"/>
  <c r="U31" i="4"/>
  <c r="X31" i="4"/>
  <c r="E33" i="4"/>
  <c r="H33" i="4"/>
  <c r="M33" i="4"/>
  <c r="P33" i="4"/>
  <c r="U33" i="4"/>
  <c r="X33" i="4"/>
  <c r="E34" i="4"/>
  <c r="H34" i="4"/>
  <c r="E35" i="4"/>
  <c r="H35" i="4"/>
  <c r="U35" i="4"/>
  <c r="X35" i="4"/>
  <c r="E36" i="4"/>
  <c r="H36" i="4"/>
  <c r="E37" i="4"/>
  <c r="H37" i="4"/>
  <c r="E38" i="4"/>
  <c r="H38" i="4"/>
  <c r="E39" i="4"/>
  <c r="H39" i="4"/>
  <c r="E40" i="4"/>
  <c r="H40" i="4"/>
  <c r="E41" i="4"/>
  <c r="H41" i="4"/>
  <c r="E42" i="4"/>
  <c r="H42" i="4"/>
  <c r="E43" i="4"/>
  <c r="H43" i="4"/>
  <c r="E44" i="4"/>
  <c r="H44" i="4"/>
  <c r="E48" i="4"/>
  <c r="H48" i="4"/>
  <c r="E51" i="4"/>
  <c r="H51" i="4"/>
  <c r="E52" i="4"/>
  <c r="H52" i="4"/>
  <c r="U52" i="4"/>
  <c r="X52" i="4"/>
  <c r="E53" i="4"/>
  <c r="H53" i="4"/>
  <c r="U53" i="4"/>
  <c r="X53" i="4"/>
  <c r="E55" i="4"/>
  <c r="H55" i="4"/>
  <c r="M55" i="4"/>
  <c r="P55" i="4"/>
  <c r="U55" i="4"/>
  <c r="X55" i="4"/>
  <c r="E56" i="4"/>
  <c r="H56" i="4"/>
  <c r="E57" i="4"/>
  <c r="H57" i="4"/>
  <c r="U57" i="4"/>
  <c r="X57" i="4"/>
  <c r="E58" i="4"/>
  <c r="H58" i="4"/>
  <c r="E59" i="4"/>
  <c r="H59" i="4"/>
  <c r="E60" i="4"/>
  <c r="H60" i="4"/>
  <c r="E61" i="4"/>
  <c r="H61" i="4"/>
  <c r="E62" i="4"/>
  <c r="H62" i="4"/>
  <c r="E63" i="4"/>
  <c r="H63" i="4"/>
  <c r="E64" i="4"/>
  <c r="H64" i="4"/>
  <c r="E65" i="4"/>
  <c r="H65" i="4"/>
  <c r="E66" i="4"/>
  <c r="H66" i="4"/>
  <c r="E70" i="4"/>
  <c r="H70" i="4"/>
  <c r="G125" i="1" l="1"/>
  <c r="H125" i="1"/>
  <c r="J125" i="1"/>
  <c r="L125" i="1"/>
  <c r="G128" i="1"/>
  <c r="H128" i="1"/>
  <c r="J128" i="1"/>
  <c r="L128" i="1"/>
  <c r="G133" i="1"/>
  <c r="H133" i="1"/>
  <c r="J133" i="1"/>
  <c r="L133" i="1"/>
  <c r="M10" i="4"/>
  <c r="P10" i="4"/>
  <c r="U10" i="4"/>
  <c r="X10" i="4"/>
  <c r="M34" i="4"/>
  <c r="P34" i="4"/>
  <c r="U34" i="4"/>
  <c r="X34" i="4"/>
  <c r="M56" i="4"/>
  <c r="P56" i="4"/>
  <c r="U56" i="4"/>
  <c r="X56" i="4"/>
  <c r="G28" i="2"/>
  <c r="H28" i="2"/>
  <c r="J28" i="2"/>
  <c r="L28" i="2"/>
  <c r="G31" i="2"/>
  <c r="H31" i="2"/>
  <c r="J31" i="2"/>
  <c r="L31" i="2"/>
  <c r="G36" i="2"/>
  <c r="H36" i="2"/>
  <c r="J36" i="2"/>
  <c r="L36" i="2"/>
  <c r="M12" i="4"/>
  <c r="P12" i="4"/>
  <c r="U12" i="4"/>
  <c r="X12" i="4"/>
  <c r="M36" i="4"/>
  <c r="P36" i="4"/>
  <c r="U36" i="4"/>
  <c r="X36" i="4"/>
  <c r="M58" i="4"/>
  <c r="P58" i="4"/>
  <c r="U58" i="4"/>
  <c r="X58" i="4"/>
  <c r="G47" i="2"/>
  <c r="H47" i="2"/>
  <c r="J47" i="2"/>
  <c r="L47" i="2"/>
  <c r="G50" i="2"/>
  <c r="H50" i="2"/>
  <c r="J50" i="2"/>
  <c r="L50" i="2"/>
  <c r="G55" i="2"/>
  <c r="H55" i="2"/>
  <c r="J55" i="2"/>
  <c r="L55" i="2"/>
  <c r="M13" i="4"/>
  <c r="P13" i="4"/>
  <c r="U13" i="4"/>
  <c r="X13" i="4"/>
  <c r="M37" i="4"/>
  <c r="P37" i="4"/>
  <c r="U37" i="4"/>
  <c r="X37" i="4"/>
  <c r="M59" i="4"/>
  <c r="P59" i="4"/>
  <c r="U59" i="4"/>
  <c r="X59" i="4"/>
  <c r="G66" i="2"/>
  <c r="H66" i="2"/>
  <c r="J66" i="2"/>
  <c r="L66" i="2"/>
  <c r="G69" i="2"/>
  <c r="H69" i="2"/>
  <c r="J69" i="2"/>
  <c r="L69" i="2"/>
  <c r="G74" i="2"/>
  <c r="H74" i="2"/>
  <c r="J74" i="2"/>
  <c r="L74" i="2"/>
  <c r="M14" i="4"/>
  <c r="P14" i="4"/>
  <c r="U14" i="4"/>
  <c r="X14" i="4"/>
  <c r="M38" i="4"/>
  <c r="P38" i="4"/>
  <c r="U38" i="4"/>
  <c r="X38" i="4"/>
  <c r="M60" i="4"/>
  <c r="P60" i="4"/>
  <c r="U60" i="4"/>
  <c r="X60" i="4"/>
  <c r="G85" i="2"/>
  <c r="H85" i="2"/>
  <c r="J85" i="2"/>
  <c r="L85" i="2"/>
  <c r="G88" i="2"/>
  <c r="H88" i="2"/>
  <c r="J88" i="2"/>
  <c r="L88" i="2"/>
  <c r="G93" i="2"/>
  <c r="H93" i="2"/>
  <c r="J93" i="2"/>
  <c r="L93" i="2"/>
  <c r="M15" i="4"/>
  <c r="P15" i="4"/>
  <c r="U15" i="4"/>
  <c r="X15" i="4"/>
  <c r="M39" i="4"/>
  <c r="P39" i="4"/>
  <c r="U39" i="4"/>
  <c r="X39" i="4"/>
  <c r="M61" i="4"/>
  <c r="P61" i="4"/>
  <c r="U61" i="4"/>
  <c r="X61" i="4"/>
  <c r="G104" i="2"/>
  <c r="H104" i="2"/>
  <c r="J104" i="2"/>
  <c r="L104" i="2"/>
  <c r="G107" i="2"/>
  <c r="H107" i="2"/>
  <c r="J107" i="2"/>
  <c r="L107" i="2"/>
  <c r="G112" i="2"/>
  <c r="H112" i="2"/>
  <c r="J112" i="2"/>
  <c r="L112" i="2"/>
  <c r="M16" i="4"/>
  <c r="P16" i="4"/>
  <c r="U16" i="4"/>
  <c r="X16" i="4"/>
  <c r="M40" i="4"/>
  <c r="P40" i="4"/>
  <c r="U40" i="4"/>
  <c r="X40" i="4"/>
  <c r="M62" i="4"/>
  <c r="P62" i="4"/>
  <c r="U62" i="4"/>
  <c r="X62" i="4"/>
  <c r="G123" i="2"/>
  <c r="H123" i="2"/>
  <c r="J123" i="2"/>
  <c r="L123" i="2"/>
  <c r="G126" i="2"/>
  <c r="H126" i="2"/>
  <c r="J126" i="2"/>
  <c r="L126" i="2"/>
  <c r="G131" i="2"/>
  <c r="H131" i="2"/>
  <c r="J131" i="2"/>
  <c r="L131" i="2"/>
  <c r="M17" i="4"/>
  <c r="P17" i="4"/>
  <c r="U17" i="4"/>
  <c r="X17" i="4"/>
  <c r="M41" i="4"/>
  <c r="P41" i="4"/>
  <c r="U41" i="4"/>
  <c r="X41" i="4"/>
  <c r="M63" i="4"/>
  <c r="P63" i="4"/>
  <c r="U63" i="4"/>
  <c r="X63" i="4"/>
  <c r="G142" i="2"/>
  <c r="H142" i="2"/>
  <c r="J142" i="2"/>
  <c r="L142" i="2"/>
  <c r="G145" i="2"/>
  <c r="H145" i="2"/>
  <c r="J145" i="2"/>
  <c r="L145" i="2"/>
  <c r="G150" i="2"/>
  <c r="H150" i="2"/>
  <c r="J150" i="2"/>
  <c r="L150" i="2"/>
  <c r="M18" i="4"/>
  <c r="P18" i="4"/>
  <c r="U18" i="4"/>
  <c r="X18" i="4"/>
  <c r="M42" i="4"/>
  <c r="P42" i="4"/>
  <c r="U42" i="4"/>
  <c r="X42" i="4"/>
  <c r="M64" i="4"/>
  <c r="P64" i="4"/>
  <c r="U64" i="4"/>
  <c r="X64" i="4"/>
  <c r="G161" i="2"/>
  <c r="H161" i="2"/>
  <c r="J161" i="2"/>
  <c r="L161" i="2"/>
  <c r="G164" i="2"/>
  <c r="H164" i="2"/>
  <c r="J164" i="2"/>
  <c r="L164" i="2"/>
  <c r="G169" i="2"/>
  <c r="H169" i="2"/>
  <c r="J169" i="2"/>
  <c r="L169" i="2"/>
  <c r="G10" i="2"/>
  <c r="H10" i="2"/>
  <c r="J10" i="2"/>
  <c r="L10" i="2"/>
  <c r="G13" i="2"/>
  <c r="H13" i="2"/>
  <c r="J13" i="2"/>
  <c r="L13" i="2"/>
  <c r="G18" i="2"/>
  <c r="H18" i="2"/>
  <c r="J18" i="2"/>
  <c r="L18" i="2"/>
  <c r="M19" i="4"/>
  <c r="P19" i="4"/>
  <c r="U19" i="4"/>
  <c r="X19" i="4"/>
  <c r="M43" i="4"/>
  <c r="P43" i="4"/>
  <c r="U43" i="4"/>
  <c r="X43" i="4"/>
  <c r="M65" i="4"/>
  <c r="P65" i="4"/>
  <c r="U65" i="4"/>
  <c r="X65" i="4"/>
  <c r="G30" i="1"/>
  <c r="H30" i="1"/>
  <c r="J30" i="1"/>
  <c r="L30" i="1"/>
  <c r="G33" i="1"/>
  <c r="H33" i="1"/>
  <c r="J33" i="1"/>
  <c r="L33" i="1"/>
  <c r="G38" i="1"/>
  <c r="H38" i="1"/>
  <c r="J38" i="1"/>
  <c r="L38" i="1"/>
  <c r="G11" i="1"/>
  <c r="H11" i="1"/>
  <c r="J11" i="1"/>
  <c r="L11" i="1"/>
  <c r="G14" i="1"/>
  <c r="H14" i="1"/>
  <c r="J14" i="1"/>
  <c r="L14" i="1"/>
  <c r="G19" i="1"/>
  <c r="H19" i="1"/>
  <c r="J19" i="1"/>
  <c r="L19" i="1"/>
  <c r="G11" i="3"/>
  <c r="H11" i="3"/>
  <c r="J11" i="3"/>
  <c r="L11" i="3"/>
  <c r="G14" i="3"/>
  <c r="H14" i="3"/>
  <c r="J14" i="3"/>
  <c r="L14" i="3"/>
  <c r="G19" i="3"/>
  <c r="G16" i="3" s="1"/>
  <c r="H19" i="3"/>
  <c r="H16" i="3" s="1"/>
  <c r="J19" i="3"/>
  <c r="J16" i="3" s="1"/>
  <c r="L19" i="3"/>
  <c r="L16" i="3" s="1"/>
  <c r="M5" i="4"/>
  <c r="P5" i="4"/>
  <c r="U5" i="4"/>
  <c r="X5" i="4"/>
  <c r="M20" i="4"/>
  <c r="P20" i="4"/>
  <c r="U20" i="4"/>
  <c r="X20" i="4"/>
  <c r="P23" i="4"/>
  <c r="M29" i="4"/>
  <c r="P29" i="4"/>
  <c r="U29" i="4"/>
  <c r="X29" i="4"/>
  <c r="M44" i="4"/>
  <c r="P44" i="4"/>
  <c r="U44" i="4"/>
  <c r="X44" i="4"/>
  <c r="M51" i="4"/>
  <c r="P51" i="4"/>
  <c r="U51" i="4"/>
  <c r="X51" i="4"/>
  <c r="M66" i="4"/>
  <c r="P66" i="4"/>
  <c r="U66" i="4"/>
  <c r="X66" i="4"/>
</calcChain>
</file>

<file path=xl/sharedStrings.xml><?xml version="1.0" encoding="utf-8"?>
<sst xmlns="http://schemas.openxmlformats.org/spreadsheetml/2006/main" count="1173" uniqueCount="88">
  <si>
    <t>TGGENCO</t>
  </si>
  <si>
    <t>KTPS-V</t>
  </si>
  <si>
    <t>Form 1: Summary Sheet</t>
  </si>
  <si>
    <t>S. No.</t>
  </si>
  <si>
    <t>Particulars</t>
  </si>
  <si>
    <t>Units</t>
  </si>
  <si>
    <t>Reference</t>
  </si>
  <si>
    <t>FY 2024-25</t>
  </si>
  <si>
    <t>FY 2025-26</t>
  </si>
  <si>
    <t>Remarks</t>
  </si>
  <si>
    <t>MYT/Tariff Order</t>
  </si>
  <si>
    <t xml:space="preserve">April-March     </t>
  </si>
  <si>
    <t>True-Up requirement</t>
  </si>
  <si>
    <t>April - March</t>
  </si>
  <si>
    <t>n+1</t>
  </si>
  <si>
    <t>Approved</t>
  </si>
  <si>
    <t>Audited</t>
  </si>
  <si>
    <t>Claimed</t>
  </si>
  <si>
    <t>Estimated</t>
  </si>
  <si>
    <t>Projected</t>
  </si>
  <si>
    <t>A</t>
  </si>
  <si>
    <t>Annual Fixed Charges</t>
  </si>
  <si>
    <t>Operation &amp; Maintenance Expenses</t>
  </si>
  <si>
    <t>Rs. Crore</t>
  </si>
  <si>
    <t>Form 2</t>
  </si>
  <si>
    <t xml:space="preserve">Depreciation </t>
  </si>
  <si>
    <t>Form 4</t>
  </si>
  <si>
    <t>Interest and finance charges on loan</t>
  </si>
  <si>
    <t>Form 5</t>
  </si>
  <si>
    <t>Interest on Working Capital</t>
  </si>
  <si>
    <t>Form 6</t>
  </si>
  <si>
    <t>Return on Equity</t>
  </si>
  <si>
    <t>Form 7</t>
  </si>
  <si>
    <t>Less: Non-Tariff Income</t>
  </si>
  <si>
    <t>Form 8</t>
  </si>
  <si>
    <t>B</t>
  </si>
  <si>
    <t>Energy Charges</t>
  </si>
  <si>
    <t>Energy Charge Rate</t>
  </si>
  <si>
    <t>Rs./kWh</t>
  </si>
  <si>
    <t>Form 12</t>
  </si>
  <si>
    <t>Scheduled Energy (ex-bus)</t>
  </si>
  <si>
    <t>MU</t>
  </si>
  <si>
    <t>Form 10</t>
  </si>
  <si>
    <t>C</t>
  </si>
  <si>
    <t>AFC +Energy Charges</t>
  </si>
  <si>
    <t>Revised Proposal</t>
  </si>
  <si>
    <t>KTPS-VI</t>
  </si>
  <si>
    <t>KTPS-VII</t>
  </si>
  <si>
    <t>RTS-B</t>
  </si>
  <si>
    <t>KTPP-I</t>
  </si>
  <si>
    <t>KTPP-II</t>
  </si>
  <si>
    <t>BTPS</t>
  </si>
  <si>
    <t>Consolidated Thermal</t>
  </si>
  <si>
    <t>NSHES</t>
  </si>
  <si>
    <t>SLBHES</t>
  </si>
  <si>
    <t>SMALL HYDEL</t>
  </si>
  <si>
    <t>MINI HYDEL</t>
  </si>
  <si>
    <t>POCHAMPAD-II</t>
  </si>
  <si>
    <t>PJHES</t>
  </si>
  <si>
    <t>LJHES</t>
  </si>
  <si>
    <t>PCHES</t>
  </si>
  <si>
    <t>Consolidated Hydel</t>
  </si>
  <si>
    <t>Consolidated Thermal Hydel</t>
  </si>
  <si>
    <t>Station Name</t>
  </si>
  <si>
    <t>DEP'N</t>
  </si>
  <si>
    <t>O&amp;M</t>
  </si>
  <si>
    <t>ROE</t>
  </si>
  <si>
    <t>INT. ON LOAN</t>
  </si>
  <si>
    <t>IOWC</t>
  </si>
  <si>
    <t>NTI</t>
  </si>
  <si>
    <t>TOTAL FC</t>
  </si>
  <si>
    <t>KTPS V</t>
  </si>
  <si>
    <t>KTPS VI</t>
  </si>
  <si>
    <t>KTPS VII</t>
  </si>
  <si>
    <t>RTS</t>
  </si>
  <si>
    <t>KTPP I</t>
  </si>
  <si>
    <t>KTPP II</t>
  </si>
  <si>
    <t>Small Hydel</t>
  </si>
  <si>
    <t>Mini Hydel</t>
  </si>
  <si>
    <t>Pochampad- II</t>
  </si>
  <si>
    <t>Total</t>
  </si>
  <si>
    <t>Addl'n Pens. Liab</t>
  </si>
  <si>
    <t>Water charges</t>
  </si>
  <si>
    <t>Fixed Charges for FY 2024-25 (as per Reg'24)</t>
  </si>
  <si>
    <t>As per Formats</t>
  </si>
  <si>
    <t>FY 2026-27</t>
  </si>
  <si>
    <t xml:space="preserve">Fixed Charges </t>
  </si>
  <si>
    <t>Nagarjuna Sagar Complex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</si>
</sst>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64" formatCode="0.000"/>
    <numFmt numFmtId="165" formatCode="_ * #,##0.00000_ ;_ * \-#,##0.00000_ ;_ * &quot;-&quot;??_ ;_ @_ "/>
    <numFmt numFmtId="166" formatCode="0.000000"/>
    <numFmt numFmtId="167" formatCode="0.0000"/>
    <numFmt numFmtId="168" formatCode="_ * #,##0.0000_ ;_ * \-#,##0.0000_ ;_ * &quot;-&quot;??_ ;_ @_ 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>
      <alignment vertical="center"/>
    </xf>
    <xf numFmtId="0" fontId="1" fillId="0" borderId="0"/>
    <xf numFmtId="43" fontId="5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1" applyFont="1">
      <alignment vertical="center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2" fillId="0" borderId="0" xfId="2" applyFont="1"/>
    <xf numFmtId="0" fontId="4" fillId="0" borderId="0" xfId="1" applyFont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>
      <alignment vertical="center"/>
    </xf>
    <xf numFmtId="0" fontId="2" fillId="2" borderId="2" xfId="1" applyFont="1" applyFill="1" applyBorder="1" applyAlignment="1">
      <alignment horizontal="left" vertical="center"/>
    </xf>
    <xf numFmtId="2" fontId="3" fillId="0" borderId="2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vertical="top" wrapText="1"/>
    </xf>
    <xf numFmtId="0" fontId="2" fillId="0" borderId="2" xfId="1" applyFont="1" applyBorder="1" applyAlignment="1">
      <alignment horizontal="left" vertical="center"/>
    </xf>
    <xf numFmtId="0" fontId="3" fillId="0" borderId="2" xfId="1" applyFont="1" applyBorder="1">
      <alignment vertical="center"/>
    </xf>
    <xf numFmtId="2" fontId="2" fillId="0" borderId="2" xfId="1" applyNumberFormat="1" applyFont="1" applyBorder="1">
      <alignment vertical="center"/>
    </xf>
    <xf numFmtId="0" fontId="3" fillId="0" borderId="0" xfId="1" applyFont="1">
      <alignment vertic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left"/>
    </xf>
    <xf numFmtId="0" fontId="6" fillId="5" borderId="2" xfId="0" applyFont="1" applyFill="1" applyBorder="1"/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/>
    <xf numFmtId="43" fontId="8" fillId="0" borderId="2" xfId="3" applyFont="1" applyFill="1" applyBorder="1"/>
    <xf numFmtId="43" fontId="8" fillId="0" borderId="0" xfId="0" applyNumberFormat="1" applyFont="1"/>
    <xf numFmtId="0" fontId="7" fillId="0" borderId="2" xfId="0" applyFont="1" applyBorder="1"/>
    <xf numFmtId="43" fontId="7" fillId="0" borderId="2" xfId="3" applyFont="1" applyFill="1" applyBorder="1"/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center" vertical="center"/>
    </xf>
    <xf numFmtId="43" fontId="8" fillId="0" borderId="2" xfId="3" applyFont="1" applyBorder="1"/>
    <xf numFmtId="43" fontId="7" fillId="0" borderId="2" xfId="3" applyFont="1" applyBorder="1"/>
    <xf numFmtId="0" fontId="7" fillId="0" borderId="8" xfId="0" applyFont="1" applyBorder="1" applyAlignment="1">
      <alignment horizontal="left" wrapText="1"/>
    </xf>
    <xf numFmtId="0" fontId="7" fillId="0" borderId="0" xfId="0" applyFont="1"/>
    <xf numFmtId="2" fontId="8" fillId="0" borderId="2" xfId="0" applyNumberFormat="1" applyFont="1" applyBorder="1"/>
    <xf numFmtId="165" fontId="8" fillId="0" borderId="0" xfId="0" applyNumberFormat="1" applyFont="1"/>
    <xf numFmtId="43" fontId="8" fillId="4" borderId="2" xfId="3" applyFont="1" applyFill="1" applyBorder="1"/>
    <xf numFmtId="2" fontId="7" fillId="0" borderId="2" xfId="0" applyNumberFormat="1" applyFont="1" applyBorder="1"/>
    <xf numFmtId="2" fontId="8" fillId="4" borderId="2" xfId="0" applyNumberFormat="1" applyFont="1" applyFill="1" applyBorder="1"/>
    <xf numFmtId="43" fontId="8" fillId="0" borderId="2" xfId="0" applyNumberFormat="1" applyFont="1" applyBorder="1"/>
    <xf numFmtId="166" fontId="8" fillId="0" borderId="0" xfId="0" applyNumberFormat="1" applyFont="1"/>
    <xf numFmtId="164" fontId="7" fillId="0" borderId="0" xfId="0" applyNumberFormat="1" applyFont="1" applyAlignment="1">
      <alignment horizontal="center"/>
    </xf>
    <xf numFmtId="167" fontId="8" fillId="0" borderId="0" xfId="0" applyNumberFormat="1" applyFont="1"/>
    <xf numFmtId="168" fontId="8" fillId="0" borderId="0" xfId="0" applyNumberFormat="1" applyFont="1"/>
    <xf numFmtId="2" fontId="8" fillId="0" borderId="0" xfId="0" applyNumberFormat="1" applyFont="1"/>
    <xf numFmtId="43" fontId="7" fillId="0" borderId="0" xfId="0" applyNumberFormat="1" applyFont="1"/>
    <xf numFmtId="2" fontId="3" fillId="3" borderId="2" xfId="1" applyNumberFormat="1" applyFont="1" applyFill="1" applyBorder="1" applyAlignment="1">
      <alignment horizontal="right" vertical="center"/>
    </xf>
    <xf numFmtId="2" fontId="3" fillId="2" borderId="2" xfId="1" applyNumberFormat="1" applyFont="1" applyFill="1" applyBorder="1" applyAlignment="1">
      <alignment horizontal="right" vertical="center"/>
    </xf>
    <xf numFmtId="2" fontId="3" fillId="0" borderId="2" xfId="1" applyNumberFormat="1" applyFont="1" applyBorder="1" applyAlignment="1">
      <alignment horizontal="right" vertical="center"/>
    </xf>
    <xf numFmtId="2" fontId="2" fillId="0" borderId="2" xfId="1" applyNumberFormat="1" applyFont="1" applyBorder="1" applyAlignment="1">
      <alignment horizontal="right" vertical="center"/>
    </xf>
    <xf numFmtId="164" fontId="3" fillId="3" borderId="2" xfId="1" applyNumberFormat="1" applyFont="1" applyFill="1" applyBorder="1" applyAlignment="1">
      <alignment horizontal="right" vertical="center"/>
    </xf>
    <xf numFmtId="2" fontId="9" fillId="3" borderId="2" xfId="1" applyNumberFormat="1" applyFont="1" applyFill="1" applyBorder="1" applyAlignment="1">
      <alignment horizontal="right" vertical="center"/>
    </xf>
    <xf numFmtId="164" fontId="2" fillId="0" borderId="0" xfId="1" applyNumberFormat="1" applyFont="1" applyAlignment="1">
      <alignment horizontal="right" vertical="center"/>
    </xf>
    <xf numFmtId="2" fontId="3" fillId="4" borderId="2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2" fontId="3" fillId="3" borderId="0" xfId="1" applyNumberFormat="1" applyFont="1" applyFill="1" applyAlignment="1">
      <alignment horizontal="right" vertical="center"/>
    </xf>
    <xf numFmtId="2" fontId="9" fillId="3" borderId="0" xfId="1" applyNumberFormat="1" applyFont="1" applyFill="1" applyAlignment="1">
      <alignment horizontal="right" vertical="center"/>
    </xf>
    <xf numFmtId="0" fontId="3" fillId="0" borderId="0" xfId="2" applyFont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</cellXfs>
  <cellStyles count="4">
    <cellStyle name="Comma" xfId="3" builtinId="3"/>
    <cellStyle name="Normal" xfId="0" builtinId="0"/>
    <cellStyle name="Normal 2" xfId="2" xr:uid="{00000000-0005-0000-0000-000002000000}"/>
    <cellStyle name="Normal_FORMATS 5 YEAR ALOKE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mha\OneDrive\Desktop\Final%20ATP%202026-27%20sent%20to%20commission%202.12.2025\ATP%202026-27%20%20%20to%20up%20load%20with%20link%20formulas%2029.11.2025\1%20KTPS-V.xlsx" TargetMode="External"/><Relationship Id="rId1" Type="http://schemas.openxmlformats.org/officeDocument/2006/relationships/externalLinkPath" Target="1%20KTPS-V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mha\OneDrive\Desktop\Final%20ATP%202026-27%20sent%20to%20commission%202.12.2025\ATP%202026-27%20%20%20to%20up%20load%20with%20link%20formulas%2029.11.2025\10%20Small%20Hydel.xlsx" TargetMode="External"/><Relationship Id="rId1" Type="http://schemas.openxmlformats.org/officeDocument/2006/relationships/externalLinkPath" Target="10%20Small%20Hydel.xlsx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mha\OneDrive\Desktop\Final%20ATP%202026-27%20sent%20to%20commission%202.12.2025\ATP%202026-27%20%20%20to%20up%20load%20with%20link%20formulas%2029.11.2025\11%20Mini%20Hydel.xlsx" TargetMode="External"/><Relationship Id="rId1" Type="http://schemas.openxmlformats.org/officeDocument/2006/relationships/externalLinkPath" Target="11%20Mini%20Hydel.xlsx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mha\OneDrive\Desktop\Final%20ATP%202026-27%20sent%20to%20commission%202.12.2025\ATP%202026-27%20%20%20to%20up%20load%20with%20link%20formulas%2029.11.2025\12%20Pochampad-II.xlsx" TargetMode="External"/><Relationship Id="rId1" Type="http://schemas.openxmlformats.org/officeDocument/2006/relationships/externalLinkPath" Target="12%20Pochampad-II.xlsx" TargetMode="External"/></Relationships>
</file>

<file path=xl/externalLinks/_rels/externalLink1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mha\OneDrive\Desktop\Final%20ATP%202026-27%20sent%20to%20commission%202.12.2025\ATP%202026-27%20%20%20to%20up%20load%20with%20link%20formulas%2029.11.2025\13%20PJHES.xlsx" TargetMode="External"/><Relationship Id="rId1" Type="http://schemas.openxmlformats.org/officeDocument/2006/relationships/externalLinkPath" Target="13%20PJHES.xlsx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mha\OneDrive\Desktop\Final%20ATP%202026-27%20sent%20to%20commission%202.12.2025\ATP%202026-27%20%20%20to%20up%20load%20with%20link%20formulas%2029.11.2025\14%20LJHES.xlsx" TargetMode="External"/><Relationship Id="rId1" Type="http://schemas.openxmlformats.org/officeDocument/2006/relationships/externalLinkPath" Target="14%20LJHES.xlsx" TargetMode="External"/></Relationships>
</file>

<file path=xl/externalLinks/_rels/externalLink1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mha\OneDrive\Desktop\Final%20ATP%202026-27%20sent%20to%20commission%202.12.2025\ATP%202026-27%20%20%20to%20up%20load%20with%20link%20formulas%2029.11.2025\15%20Pulichinthala%20HES.xlsx" TargetMode="External"/><Relationship Id="rId1" Type="http://schemas.openxmlformats.org/officeDocument/2006/relationships/externalLinkPath" Target="15%20Pulichinthala%20HES.xlsx" TargetMode="External"/></Relationships>
</file>

<file path=xl/externalLinks/_rels/externalLink16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simha\OneDrive\Desktop\ATP%20after%20DF%20corrections%2026.11.2025%20v1\ATP%20after%20DF%20corrections%2026.11.2025\ATP%20after%20DF%20corrections%2026.11.2025%20v1\ATP%202026-27%20%20%2025.11.2025%20Formats%20to%20mail%20to%20TGERC\True%20up%20calaculation%20sheet%202026-27.xlsx" TargetMode="External"/><Relationship Id="rId2" Type="http://schemas.microsoft.com/office/2019/04/relationships/externalLinkLongPath" Target="file:///C:\Users\simha\OneDrive\Desktop\ATP%20after%20DF%20corrections%2026.11.2025%20v1\ATP%20after%20DF%20corrections%2026.11.2025\ATP%20after%20DF%20corrections%2026.11.2025%20v1\ATP%202026-27%20%20%2025.11.2025%20Formats%20to%20mail%20to%20TGERC\True%20up%20calaculation%20sheet%202026-27.xlsx?7A51C0A2" TargetMode="External"/><Relationship Id="rId1" Type="http://schemas.openxmlformats.org/officeDocument/2006/relationships/externalLinkPath" Target="file:///\\7A51C0A2\True%20up%20calaculation%20sheet%202026-2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%20KTPS-V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3%20KTPS-VI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4%20RTS-B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mha\OneDrive\Desktop\ATP%20after%20DF%20corrections%2026.11.2025%20v1\ATP%20after%20DF%20corrections%2026.11.2025\ATP%20after%20DF%20corrections%2026.11.2025%20v1\ATP%202026-27%20%20%2025.11.2025%20Formats%20to%20mail%20to%20TGERC\5%20KTPP-I.xlsx" TargetMode="External"/><Relationship Id="rId1" Type="http://schemas.openxmlformats.org/officeDocument/2006/relationships/externalLinkPath" Target="5%20KTPP-I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mha\OneDrive\Desktop\ATP%202026-27%20%20%20to%20up%20load%20with%20link%20formulas%2029.11.2025\6%20KTPP-II.xlsx" TargetMode="External"/><Relationship Id="rId1" Type="http://schemas.openxmlformats.org/officeDocument/2006/relationships/externalLinkPath" Target="6%20KTPP-II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7%20BTPS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mha\OneDrive\Desktop\Final%20ATP%202026-27%20sent%20to%20commission%202.12.2025\ATP%202026-27%20%20%20to%20up%20load%20with%20link%20formulas%2029.11.2025\8%20NSHES.xlsx" TargetMode="External"/><Relationship Id="rId1" Type="http://schemas.openxmlformats.org/officeDocument/2006/relationships/externalLinkPath" Target="8%20NSHES.xlsx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mha\OneDrive\Desktop\Final%20ATP%202026-27%20sent%20to%20commission%202.12.2025\ATP%202026-27%20%20%20to%20up%20load%20with%20link%20formulas%2029.11.2025\9%20SLBHES.xlsx" TargetMode="External"/><Relationship Id="rId1" Type="http://schemas.openxmlformats.org/officeDocument/2006/relationships/externalLinkPath" Target="9%20SLBH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0"/>
      <sheetName val="F11"/>
      <sheetName val="F11.1"/>
      <sheetName val="F12"/>
      <sheetName val="F13"/>
      <sheetName val="F15"/>
    </sheetNames>
    <sheetDataSet>
      <sheetData sheetId="0"/>
      <sheetData sheetId="1">
        <row r="9">
          <cell r="F9">
            <v>206.99</v>
          </cell>
          <cell r="G9">
            <v>285.64999999999998</v>
          </cell>
          <cell r="H9">
            <v>285.64999999999998</v>
          </cell>
          <cell r="I9">
            <v>218.71</v>
          </cell>
          <cell r="J9">
            <v>299.98</v>
          </cell>
          <cell r="K9">
            <v>230.98</v>
          </cell>
          <cell r="L9">
            <v>312.97000000000003</v>
          </cell>
        </row>
        <row r="10">
          <cell r="F10">
            <v>1.44</v>
          </cell>
          <cell r="G10">
            <v>29.19</v>
          </cell>
          <cell r="H10">
            <v>29.19</v>
          </cell>
          <cell r="I10">
            <v>1.44</v>
          </cell>
          <cell r="J10">
            <v>30.5</v>
          </cell>
          <cell r="K10">
            <v>1.44</v>
          </cell>
          <cell r="L10">
            <v>34.56</v>
          </cell>
        </row>
        <row r="11">
          <cell r="F11">
            <v>0.23</v>
          </cell>
          <cell r="G11">
            <v>0</v>
          </cell>
          <cell r="H11">
            <v>0</v>
          </cell>
          <cell r="I11">
            <v>0.38</v>
          </cell>
          <cell r="J11">
            <v>0</v>
          </cell>
          <cell r="K11">
            <v>0.24</v>
          </cell>
          <cell r="L11">
            <v>0</v>
          </cell>
        </row>
        <row r="12">
          <cell r="F12">
            <v>33.74</v>
          </cell>
          <cell r="G12">
            <v>36.450000000000003</v>
          </cell>
          <cell r="H12">
            <v>36.450000000000003</v>
          </cell>
          <cell r="I12">
            <v>34.46</v>
          </cell>
          <cell r="J12">
            <v>36.28</v>
          </cell>
          <cell r="K12">
            <v>34.71</v>
          </cell>
          <cell r="L12">
            <v>34.49</v>
          </cell>
        </row>
        <row r="13">
          <cell r="F13">
            <v>104.8</v>
          </cell>
          <cell r="G13">
            <v>141.36000000000001</v>
          </cell>
          <cell r="H13">
            <v>141.36000000000001</v>
          </cell>
          <cell r="I13">
            <v>141.46</v>
          </cell>
          <cell r="J13">
            <v>141.66</v>
          </cell>
          <cell r="K13">
            <v>141.46</v>
          </cell>
          <cell r="L13">
            <v>142.36000000000001</v>
          </cell>
        </row>
        <row r="14">
          <cell r="F14">
            <v>15.22</v>
          </cell>
          <cell r="G14">
            <v>8.35</v>
          </cell>
          <cell r="H14">
            <v>8.35</v>
          </cell>
          <cell r="I14">
            <v>15.83</v>
          </cell>
          <cell r="J14">
            <v>9.07</v>
          </cell>
          <cell r="K14">
            <v>16.46</v>
          </cell>
          <cell r="L14">
            <v>9.44</v>
          </cell>
        </row>
        <row r="15">
          <cell r="F15">
            <v>331.97999999999996</v>
          </cell>
          <cell r="G15">
            <v>484.29999999999995</v>
          </cell>
          <cell r="H15">
            <v>484.29999999999995</v>
          </cell>
          <cell r="I15">
            <v>380.62000000000006</v>
          </cell>
          <cell r="J15">
            <v>499.34999999999997</v>
          </cell>
          <cell r="K15">
            <v>392.37000000000006</v>
          </cell>
          <cell r="L15">
            <v>514.94000000000005</v>
          </cell>
        </row>
        <row r="17">
          <cell r="F17">
            <v>4.2922779580382473</v>
          </cell>
          <cell r="G17">
            <v>4.0704097238843682</v>
          </cell>
          <cell r="H17">
            <v>4.0704097238843682</v>
          </cell>
          <cell r="I17">
            <v>4.077</v>
          </cell>
          <cell r="J17">
            <v>4.077</v>
          </cell>
          <cell r="K17">
            <v>3.7370000000000001</v>
          </cell>
          <cell r="L17">
            <v>3.7370000000000001</v>
          </cell>
        </row>
        <row r="18">
          <cell r="F18">
            <v>2568.9506000000001</v>
          </cell>
          <cell r="G18">
            <v>2568.9506000000001</v>
          </cell>
          <cell r="H18">
            <v>2568.9506000000001</v>
          </cell>
          <cell r="I18">
            <v>2921.38</v>
          </cell>
          <cell r="J18">
            <v>2921.38</v>
          </cell>
          <cell r="K18">
            <v>3378.12</v>
          </cell>
          <cell r="L18">
            <v>3378.12</v>
          </cell>
        </row>
        <row r="19">
          <cell r="F19">
            <v>1102.6650035669131</v>
          </cell>
          <cell r="G19">
            <v>1045.6681502418583</v>
          </cell>
          <cell r="H19">
            <v>1045.6681502418583</v>
          </cell>
          <cell r="I19">
            <v>1191.0466260000001</v>
          </cell>
          <cell r="J19">
            <v>1191.0466260000001</v>
          </cell>
          <cell r="K19">
            <v>1262.403444</v>
          </cell>
          <cell r="L19">
            <v>1262.403444</v>
          </cell>
        </row>
        <row r="20">
          <cell r="F20">
            <v>1434.6450035669131</v>
          </cell>
          <cell r="G20">
            <v>1529.9681502418582</v>
          </cell>
          <cell r="H20">
            <v>1529.9681502418582</v>
          </cell>
          <cell r="I20">
            <v>1571.6666260000002</v>
          </cell>
          <cell r="J20">
            <v>1690.396626</v>
          </cell>
          <cell r="K20">
            <v>1654.7734440000002</v>
          </cell>
          <cell r="L20">
            <v>1777.3434440000001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3"/>
      <sheetName val="F15"/>
    </sheetNames>
    <sheetDataSet>
      <sheetData sheetId="0"/>
      <sheetData sheetId="1">
        <row r="10">
          <cell r="F10">
            <v>42.19</v>
          </cell>
          <cell r="G10">
            <v>56.3</v>
          </cell>
          <cell r="H10">
            <v>56.3</v>
          </cell>
          <cell r="I10">
            <v>44.62</v>
          </cell>
          <cell r="J10">
            <v>61.58</v>
          </cell>
          <cell r="K10">
            <v>47.18</v>
          </cell>
          <cell r="L10">
            <v>64.180000000000007</v>
          </cell>
        </row>
        <row r="11">
          <cell r="F11">
            <v>4.04</v>
          </cell>
          <cell r="G11">
            <v>1.04</v>
          </cell>
          <cell r="H11">
            <v>1.04</v>
          </cell>
          <cell r="I11">
            <v>1.2</v>
          </cell>
          <cell r="J11">
            <v>1.04</v>
          </cell>
          <cell r="K11">
            <v>1.1399999999999999</v>
          </cell>
          <cell r="L11">
            <v>1.04</v>
          </cell>
        </row>
        <row r="12"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F13">
            <v>1.1299999999999999</v>
          </cell>
          <cell r="G13">
            <v>1.47</v>
          </cell>
          <cell r="H13">
            <v>1.47</v>
          </cell>
          <cell r="I13">
            <v>1.1599999999999999</v>
          </cell>
          <cell r="J13">
            <v>1.56</v>
          </cell>
          <cell r="K13">
            <v>1.21</v>
          </cell>
          <cell r="L13">
            <v>1.61</v>
          </cell>
        </row>
        <row r="14">
          <cell r="F14">
            <v>4.57</v>
          </cell>
          <cell r="G14">
            <v>8.07</v>
          </cell>
          <cell r="H14">
            <v>8.07</v>
          </cell>
          <cell r="I14">
            <v>6.03</v>
          </cell>
          <cell r="J14">
            <v>8.07</v>
          </cell>
          <cell r="K14">
            <v>6.03</v>
          </cell>
          <cell r="L14">
            <v>8.07</v>
          </cell>
        </row>
        <row r="15">
          <cell r="F15">
            <v>0.26</v>
          </cell>
          <cell r="G15">
            <v>0.14000000000000001</v>
          </cell>
          <cell r="H15">
            <v>0.14000000000000001</v>
          </cell>
          <cell r="I15">
            <v>0.27</v>
          </cell>
          <cell r="J15">
            <v>0.54</v>
          </cell>
          <cell r="K15">
            <v>0.28000000000000003</v>
          </cell>
          <cell r="L15">
            <v>0.56000000000000005</v>
          </cell>
        </row>
        <row r="16">
          <cell r="F16">
            <v>51.67</v>
          </cell>
          <cell r="G16">
            <v>66.739999999999995</v>
          </cell>
          <cell r="H16">
            <v>66.739999999999995</v>
          </cell>
          <cell r="I16">
            <v>52.739999999999995</v>
          </cell>
          <cell r="J16">
            <v>71.709999999999994</v>
          </cell>
          <cell r="K16">
            <v>55.28</v>
          </cell>
          <cell r="L16">
            <v>74.34</v>
          </cell>
        </row>
        <row r="21">
          <cell r="F21">
            <v>51.67</v>
          </cell>
          <cell r="G21">
            <v>66.739999999999995</v>
          </cell>
          <cell r="H21">
            <v>66.739999999999995</v>
          </cell>
          <cell r="I21">
            <v>52.739999999999995</v>
          </cell>
          <cell r="J21">
            <v>71.709999999999994</v>
          </cell>
          <cell r="K21">
            <v>55.28</v>
          </cell>
          <cell r="L21">
            <v>74.34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3"/>
      <sheetName val="F15"/>
    </sheetNames>
    <sheetDataSet>
      <sheetData sheetId="0"/>
      <sheetData sheetId="1">
        <row r="10">
          <cell r="F10">
            <v>7.27</v>
          </cell>
          <cell r="G10">
            <v>8.89</v>
          </cell>
          <cell r="H10">
            <v>8.89</v>
          </cell>
          <cell r="I10">
            <v>7.69</v>
          </cell>
          <cell r="J10">
            <v>9.2899999999999991</v>
          </cell>
          <cell r="K10">
            <v>8.1300000000000008</v>
          </cell>
          <cell r="L10">
            <v>9.67</v>
          </cell>
        </row>
        <row r="11">
          <cell r="F11">
            <v>0.9</v>
          </cell>
          <cell r="G11">
            <v>0.34</v>
          </cell>
          <cell r="H11">
            <v>0.34</v>
          </cell>
          <cell r="I11">
            <v>0.9</v>
          </cell>
          <cell r="J11">
            <v>0.34</v>
          </cell>
          <cell r="K11">
            <v>0.9</v>
          </cell>
          <cell r="L11">
            <v>0.34</v>
          </cell>
        </row>
        <row r="12">
          <cell r="F12">
            <v>0</v>
          </cell>
          <cell r="G12">
            <v>0.06</v>
          </cell>
          <cell r="H12">
            <v>0.06</v>
          </cell>
          <cell r="I12">
            <v>0</v>
          </cell>
          <cell r="J12">
            <v>0.02</v>
          </cell>
          <cell r="K12">
            <v>0</v>
          </cell>
          <cell r="L12">
            <v>0</v>
          </cell>
        </row>
        <row r="13">
          <cell r="F13">
            <v>0.22</v>
          </cell>
          <cell r="G13">
            <v>0.26</v>
          </cell>
          <cell r="H13">
            <v>0.26</v>
          </cell>
          <cell r="I13">
            <v>0.23</v>
          </cell>
          <cell r="J13">
            <v>0.26</v>
          </cell>
          <cell r="K13">
            <v>0.24</v>
          </cell>
          <cell r="L13">
            <v>0.27</v>
          </cell>
        </row>
        <row r="14">
          <cell r="F14">
            <v>1.57</v>
          </cell>
          <cell r="G14">
            <v>1.94</v>
          </cell>
          <cell r="H14">
            <v>1.94</v>
          </cell>
          <cell r="I14">
            <v>2.0699999999999998</v>
          </cell>
          <cell r="J14">
            <v>1.94</v>
          </cell>
          <cell r="K14">
            <v>2.0699999999999998</v>
          </cell>
          <cell r="L14">
            <v>1.94</v>
          </cell>
        </row>
        <row r="15">
          <cell r="F15">
            <v>0.09</v>
          </cell>
          <cell r="G15">
            <v>0.02</v>
          </cell>
          <cell r="H15">
            <v>0.02</v>
          </cell>
          <cell r="I15">
            <v>0.1</v>
          </cell>
          <cell r="J15">
            <v>0.1</v>
          </cell>
          <cell r="K15">
            <v>0.1</v>
          </cell>
          <cell r="L15">
            <v>0.1</v>
          </cell>
        </row>
        <row r="16">
          <cell r="F16">
            <v>9.870000000000001</v>
          </cell>
          <cell r="G16">
            <v>11.47</v>
          </cell>
          <cell r="H16">
            <v>11.47</v>
          </cell>
          <cell r="I16">
            <v>10.790000000000001</v>
          </cell>
          <cell r="J16">
            <v>11.749999999999998</v>
          </cell>
          <cell r="K16">
            <v>11.240000000000002</v>
          </cell>
          <cell r="L16">
            <v>12.12</v>
          </cell>
        </row>
        <row r="21">
          <cell r="F21">
            <v>9.870000000000001</v>
          </cell>
          <cell r="G21">
            <v>11.47</v>
          </cell>
          <cell r="H21">
            <v>11.47</v>
          </cell>
          <cell r="I21">
            <v>10.790000000000001</v>
          </cell>
          <cell r="J21">
            <v>11.749999999999998</v>
          </cell>
          <cell r="K21">
            <v>11.240000000000002</v>
          </cell>
          <cell r="L21">
            <v>12.12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3"/>
      <sheetName val="F15"/>
    </sheetNames>
    <sheetDataSet>
      <sheetData sheetId="0"/>
      <sheetData sheetId="1">
        <row r="10">
          <cell r="F10">
            <v>6.99</v>
          </cell>
          <cell r="G10">
            <v>8.73</v>
          </cell>
          <cell r="H10">
            <v>8.73</v>
          </cell>
          <cell r="I10">
            <v>7.39</v>
          </cell>
          <cell r="J10">
            <v>9.1199999999999992</v>
          </cell>
          <cell r="K10">
            <v>7.81</v>
          </cell>
          <cell r="L10">
            <v>9.51</v>
          </cell>
        </row>
        <row r="11">
          <cell r="F11">
            <v>0.72</v>
          </cell>
          <cell r="G11">
            <v>0.57999999999999996</v>
          </cell>
          <cell r="H11">
            <v>0.57999999999999996</v>
          </cell>
          <cell r="I11">
            <v>0.57999999999999996</v>
          </cell>
          <cell r="J11">
            <v>0.57999999999999996</v>
          </cell>
          <cell r="K11">
            <v>0.57999999999999996</v>
          </cell>
          <cell r="L11">
            <v>0.57999999999999996</v>
          </cell>
        </row>
        <row r="12">
          <cell r="F12">
            <v>0.65</v>
          </cell>
          <cell r="G12">
            <v>0.89</v>
          </cell>
          <cell r="H12">
            <v>0.89</v>
          </cell>
          <cell r="I12">
            <v>0.57999999999999996</v>
          </cell>
          <cell r="J12">
            <v>0.83</v>
          </cell>
          <cell r="K12">
            <v>0.51</v>
          </cell>
          <cell r="L12">
            <v>0.78</v>
          </cell>
        </row>
        <row r="13">
          <cell r="F13">
            <v>0.21</v>
          </cell>
          <cell r="G13">
            <v>0.27</v>
          </cell>
          <cell r="H13">
            <v>0.27</v>
          </cell>
          <cell r="I13">
            <v>0.22</v>
          </cell>
          <cell r="J13">
            <v>0.27</v>
          </cell>
          <cell r="K13">
            <v>0.23</v>
          </cell>
          <cell r="L13">
            <v>0.28000000000000003</v>
          </cell>
        </row>
        <row r="14">
          <cell r="F14">
            <v>1.1200000000000001</v>
          </cell>
          <cell r="G14">
            <v>1.97</v>
          </cell>
          <cell r="H14">
            <v>1.97</v>
          </cell>
          <cell r="I14">
            <v>1.47</v>
          </cell>
          <cell r="J14">
            <v>1.97</v>
          </cell>
          <cell r="K14">
            <v>1.47</v>
          </cell>
          <cell r="L14">
            <v>1.97</v>
          </cell>
        </row>
        <row r="15">
          <cell r="F15">
            <v>0.03</v>
          </cell>
          <cell r="G15">
            <v>0.02</v>
          </cell>
          <cell r="H15">
            <v>0.02</v>
          </cell>
          <cell r="I15">
            <v>0.04</v>
          </cell>
          <cell r="J15">
            <v>0.09</v>
          </cell>
          <cell r="K15">
            <v>0.04</v>
          </cell>
          <cell r="L15">
            <v>0.1</v>
          </cell>
        </row>
        <row r="16">
          <cell r="F16">
            <v>9.6600000000000019</v>
          </cell>
          <cell r="G16">
            <v>12.420000000000002</v>
          </cell>
          <cell r="H16">
            <v>12.420000000000002</v>
          </cell>
          <cell r="I16">
            <v>10.200000000000001</v>
          </cell>
          <cell r="J16">
            <v>12.68</v>
          </cell>
          <cell r="K16">
            <v>10.56</v>
          </cell>
          <cell r="L16">
            <v>13.02</v>
          </cell>
        </row>
        <row r="21">
          <cell r="F21">
            <v>9.6600000000000019</v>
          </cell>
          <cell r="G21">
            <v>12.420000000000002</v>
          </cell>
          <cell r="H21">
            <v>12.420000000000002</v>
          </cell>
          <cell r="I21">
            <v>10.200000000000001</v>
          </cell>
          <cell r="J21">
            <v>12.68</v>
          </cell>
          <cell r="K21">
            <v>10.56</v>
          </cell>
          <cell r="L21">
            <v>13.02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3"/>
      <sheetName val="F15"/>
    </sheetNames>
    <sheetDataSet>
      <sheetData sheetId="0"/>
      <sheetData sheetId="1">
        <row r="10">
          <cell r="F10">
            <v>33.54</v>
          </cell>
          <cell r="G10">
            <v>53.61</v>
          </cell>
          <cell r="H10">
            <v>53.61</v>
          </cell>
          <cell r="I10">
            <v>35.46</v>
          </cell>
          <cell r="J10">
            <v>62.86</v>
          </cell>
          <cell r="K10">
            <v>37.479999999999997</v>
          </cell>
          <cell r="L10">
            <v>65.63</v>
          </cell>
        </row>
        <row r="11">
          <cell r="F11">
            <v>20.11</v>
          </cell>
          <cell r="G11">
            <v>11.14</v>
          </cell>
          <cell r="H11">
            <v>11.14</v>
          </cell>
          <cell r="I11">
            <v>14.08</v>
          </cell>
          <cell r="J11">
            <v>11.14</v>
          </cell>
          <cell r="K11">
            <v>11.16</v>
          </cell>
          <cell r="L11">
            <v>11.14</v>
          </cell>
        </row>
        <row r="12">
          <cell r="F12">
            <v>11.1</v>
          </cell>
          <cell r="G12">
            <v>15.59</v>
          </cell>
          <cell r="H12">
            <v>15.59</v>
          </cell>
          <cell r="I12">
            <v>8.69</v>
          </cell>
          <cell r="J12">
            <v>14.48</v>
          </cell>
          <cell r="K12">
            <v>6.28</v>
          </cell>
          <cell r="L12">
            <v>13.37</v>
          </cell>
        </row>
        <row r="13">
          <cell r="F13">
            <v>2.12</v>
          </cell>
          <cell r="G13">
            <v>2.8</v>
          </cell>
          <cell r="H13">
            <v>2.8</v>
          </cell>
          <cell r="I13">
            <v>2.15</v>
          </cell>
          <cell r="J13">
            <v>2.93</v>
          </cell>
          <cell r="K13">
            <v>2.13</v>
          </cell>
          <cell r="L13">
            <v>2.97</v>
          </cell>
        </row>
        <row r="14">
          <cell r="F14">
            <v>23.83</v>
          </cell>
          <cell r="G14">
            <v>43.03</v>
          </cell>
          <cell r="H14">
            <v>43.03</v>
          </cell>
          <cell r="I14">
            <v>32.119999999999997</v>
          </cell>
          <cell r="J14">
            <v>43.03</v>
          </cell>
          <cell r="K14">
            <v>32.119999999999997</v>
          </cell>
          <cell r="L14">
            <v>43.03</v>
          </cell>
        </row>
        <row r="15">
          <cell r="F15">
            <v>0.28999999999999998</v>
          </cell>
          <cell r="G15">
            <v>0.31</v>
          </cell>
          <cell r="H15">
            <v>0.31</v>
          </cell>
          <cell r="I15">
            <v>0.3</v>
          </cell>
          <cell r="J15">
            <v>1.32</v>
          </cell>
          <cell r="K15">
            <v>0.31</v>
          </cell>
          <cell r="L15">
            <v>1.38</v>
          </cell>
        </row>
        <row r="16">
          <cell r="F16">
            <v>90.41</v>
          </cell>
          <cell r="G16">
            <v>125.86</v>
          </cell>
          <cell r="H16">
            <v>125.86</v>
          </cell>
          <cell r="I16">
            <v>92.2</v>
          </cell>
          <cell r="J16">
            <v>133.12</v>
          </cell>
          <cell r="K16">
            <v>88.86</v>
          </cell>
          <cell r="L16">
            <v>134.76</v>
          </cell>
        </row>
        <row r="21">
          <cell r="F21">
            <v>90.41</v>
          </cell>
          <cell r="G21">
            <v>125.86</v>
          </cell>
          <cell r="H21">
            <v>125.86</v>
          </cell>
          <cell r="I21">
            <v>92.2</v>
          </cell>
          <cell r="J21">
            <v>133.12</v>
          </cell>
          <cell r="K21">
            <v>88.86</v>
          </cell>
          <cell r="L21">
            <v>134.76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3"/>
      <sheetName val="F15"/>
    </sheetNames>
    <sheetDataSet>
      <sheetData sheetId="0"/>
      <sheetData sheetId="1">
        <row r="10">
          <cell r="F10">
            <v>33.68</v>
          </cell>
          <cell r="G10">
            <v>54.1</v>
          </cell>
          <cell r="H10">
            <v>54.1</v>
          </cell>
          <cell r="I10">
            <v>35.61</v>
          </cell>
          <cell r="J10">
            <v>63.38</v>
          </cell>
          <cell r="K10">
            <v>37.630000000000003</v>
          </cell>
          <cell r="L10">
            <v>66.16</v>
          </cell>
        </row>
        <row r="11">
          <cell r="F11">
            <v>51.31</v>
          </cell>
          <cell r="G11">
            <v>27.02</v>
          </cell>
          <cell r="H11">
            <v>27.02</v>
          </cell>
          <cell r="I11">
            <v>51.47</v>
          </cell>
          <cell r="J11">
            <v>27.14</v>
          </cell>
          <cell r="K11">
            <v>51.47</v>
          </cell>
          <cell r="L11">
            <v>27.33</v>
          </cell>
        </row>
        <row r="12">
          <cell r="F12">
            <v>46.89</v>
          </cell>
          <cell r="G12">
            <v>52.07</v>
          </cell>
          <cell r="H12">
            <v>52.07</v>
          </cell>
          <cell r="I12">
            <v>42.03</v>
          </cell>
          <cell r="J12">
            <v>50.93</v>
          </cell>
          <cell r="K12">
            <v>36.79</v>
          </cell>
          <cell r="L12">
            <v>48.64</v>
          </cell>
        </row>
        <row r="13">
          <cell r="F13">
            <v>4.4400000000000004</v>
          </cell>
          <cell r="G13">
            <v>5.25</v>
          </cell>
          <cell r="H13">
            <v>5.25</v>
          </cell>
          <cell r="I13">
            <v>4.68</v>
          </cell>
          <cell r="J13">
            <v>5.37</v>
          </cell>
          <cell r="K13">
            <v>4.66</v>
          </cell>
          <cell r="L13">
            <v>5.4</v>
          </cell>
        </row>
        <row r="14">
          <cell r="F14">
            <v>61.95</v>
          </cell>
          <cell r="G14">
            <v>101.87</v>
          </cell>
          <cell r="H14">
            <v>101.87</v>
          </cell>
          <cell r="I14">
            <v>81.97</v>
          </cell>
          <cell r="J14">
            <v>102.08</v>
          </cell>
          <cell r="K14">
            <v>81.97</v>
          </cell>
          <cell r="L14">
            <v>102.41</v>
          </cell>
        </row>
        <row r="15">
          <cell r="F15">
            <v>0.17</v>
          </cell>
          <cell r="G15">
            <v>0.31</v>
          </cell>
          <cell r="H15">
            <v>0.31</v>
          </cell>
          <cell r="I15">
            <v>0.18</v>
          </cell>
          <cell r="J15">
            <v>0.33</v>
          </cell>
          <cell r="K15">
            <v>0.19</v>
          </cell>
          <cell r="L15">
            <v>0.35</v>
          </cell>
        </row>
        <row r="16">
          <cell r="F16">
            <v>198.1</v>
          </cell>
          <cell r="G16">
            <v>240</v>
          </cell>
          <cell r="H16">
            <v>240</v>
          </cell>
          <cell r="I16">
            <v>215.58</v>
          </cell>
          <cell r="J16">
            <v>248.57000000000002</v>
          </cell>
          <cell r="K16">
            <v>212.32999999999998</v>
          </cell>
          <cell r="L16">
            <v>249.59</v>
          </cell>
        </row>
        <row r="21">
          <cell r="F21">
            <v>198.1</v>
          </cell>
          <cell r="G21">
            <v>240</v>
          </cell>
          <cell r="H21">
            <v>240</v>
          </cell>
          <cell r="I21">
            <v>215.58</v>
          </cell>
          <cell r="J21">
            <v>248.57000000000002</v>
          </cell>
          <cell r="K21">
            <v>212.32999999999998</v>
          </cell>
          <cell r="L21">
            <v>249.59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3"/>
      <sheetName val="F15"/>
    </sheetNames>
    <sheetDataSet>
      <sheetData sheetId="0"/>
      <sheetData sheetId="1">
        <row r="10">
          <cell r="F10">
            <v>38.549999999999997</v>
          </cell>
          <cell r="G10">
            <v>43.58</v>
          </cell>
          <cell r="H10">
            <v>43.58</v>
          </cell>
          <cell r="I10">
            <v>40.79</v>
          </cell>
          <cell r="J10">
            <v>46.09</v>
          </cell>
          <cell r="K10">
            <v>43.14</v>
          </cell>
          <cell r="L10">
            <v>48.04</v>
          </cell>
        </row>
        <row r="11">
          <cell r="F11">
            <v>10.220000000000001</v>
          </cell>
          <cell r="G11">
            <v>9.14</v>
          </cell>
          <cell r="H11">
            <v>9.14</v>
          </cell>
          <cell r="I11">
            <v>10.220000000000001</v>
          </cell>
          <cell r="J11">
            <v>9.14</v>
          </cell>
          <cell r="K11">
            <v>10.220000000000001</v>
          </cell>
          <cell r="L11">
            <v>9.14</v>
          </cell>
        </row>
        <row r="12">
          <cell r="F12">
            <v>19.21</v>
          </cell>
          <cell r="G12">
            <v>23.04</v>
          </cell>
          <cell r="H12">
            <v>23.04</v>
          </cell>
          <cell r="I12">
            <v>18.45</v>
          </cell>
          <cell r="J12">
            <v>22.07</v>
          </cell>
          <cell r="K12">
            <v>16.82</v>
          </cell>
          <cell r="L12">
            <v>21.11</v>
          </cell>
        </row>
        <row r="13">
          <cell r="F13">
            <v>1.86</v>
          </cell>
          <cell r="G13">
            <v>2.21</v>
          </cell>
          <cell r="H13">
            <v>2.2087238986388318</v>
          </cell>
          <cell r="I13">
            <v>1.99</v>
          </cell>
          <cell r="J13">
            <v>2.2200000000000002</v>
          </cell>
          <cell r="K13">
            <v>2.0099999999999998</v>
          </cell>
          <cell r="L13">
            <v>2.2400000000000002</v>
          </cell>
        </row>
        <row r="14">
          <cell r="F14">
            <v>16.989999999999998</v>
          </cell>
          <cell r="G14">
            <v>29.16</v>
          </cell>
          <cell r="H14">
            <v>29.16</v>
          </cell>
          <cell r="I14">
            <v>22.74</v>
          </cell>
          <cell r="J14">
            <v>29.16</v>
          </cell>
          <cell r="K14">
            <v>22.74</v>
          </cell>
          <cell r="L14">
            <v>29.16</v>
          </cell>
        </row>
        <row r="15">
          <cell r="F15">
            <v>0.5</v>
          </cell>
          <cell r="G15">
            <v>0.24</v>
          </cell>
          <cell r="H15">
            <v>0.24</v>
          </cell>
          <cell r="I15">
            <v>0.52</v>
          </cell>
          <cell r="J15">
            <v>0.26</v>
          </cell>
          <cell r="K15">
            <v>0.54</v>
          </cell>
          <cell r="L15">
            <v>0.27</v>
          </cell>
        </row>
        <row r="16">
          <cell r="F16">
            <v>86.329999999999984</v>
          </cell>
          <cell r="G16">
            <v>106.88999999999999</v>
          </cell>
          <cell r="H16">
            <v>106.88872389863883</v>
          </cell>
          <cell r="I16">
            <v>93.669999999999987</v>
          </cell>
          <cell r="J16">
            <v>108.42</v>
          </cell>
          <cell r="K16">
            <v>94.39</v>
          </cell>
          <cell r="L16">
            <v>109.41999999999999</v>
          </cell>
        </row>
        <row r="21">
          <cell r="F21">
            <v>86.329999999999984</v>
          </cell>
          <cell r="G21">
            <v>106.88999999999999</v>
          </cell>
          <cell r="H21">
            <v>106.88872389863883</v>
          </cell>
          <cell r="I21">
            <v>93.669999999999987</v>
          </cell>
          <cell r="J21">
            <v>108.42</v>
          </cell>
          <cell r="K21">
            <v>94.39</v>
          </cell>
          <cell r="L21">
            <v>109.41999999999999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GFA"/>
      <sheetName val="Acc. Dep"/>
      <sheetName val="Depn. Cal'n"/>
      <sheetName val="Dep'n 23-27"/>
      <sheetName val="ROE Sheet"/>
      <sheetName val="ROE "/>
      <sheetName val="ROI"/>
      <sheetName val="Int on Loan Sheet"/>
      <sheetName val="Int. on Loan 24-26"/>
      <sheetName val="IoWC Cal'n"/>
      <sheetName val="vc"/>
      <sheetName val="IoWC 23-24"/>
      <sheetName val="F8-NTI"/>
      <sheetName val="additional pension"/>
      <sheetName val="O&amp;M"/>
      <sheetName val="Fixed Charges"/>
      <sheetName val="APPROVED"/>
      <sheetName val="GFA additions"/>
      <sheetName val="Variation"/>
      <sheetName val="ECR 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C5">
            <v>285.65000000000003</v>
          </cell>
          <cell r="D5">
            <v>29.19</v>
          </cell>
          <cell r="E5">
            <v>0</v>
          </cell>
          <cell r="F5">
            <v>36.450000000000003</v>
          </cell>
          <cell r="G5">
            <v>141.36000000000001</v>
          </cell>
          <cell r="H5">
            <v>8.35</v>
          </cell>
          <cell r="I5">
            <v>484.3</v>
          </cell>
        </row>
        <row r="6">
          <cell r="C6">
            <v>285.65000000000003</v>
          </cell>
          <cell r="D6">
            <v>22.51</v>
          </cell>
          <cell r="E6">
            <v>0</v>
          </cell>
          <cell r="F6">
            <v>36.29</v>
          </cell>
          <cell r="G6">
            <v>153.76</v>
          </cell>
          <cell r="H6">
            <v>8.35</v>
          </cell>
          <cell r="I6">
            <v>489.86</v>
          </cell>
        </row>
        <row r="7">
          <cell r="C7">
            <v>536.74</v>
          </cell>
          <cell r="D7">
            <v>174.74</v>
          </cell>
          <cell r="E7">
            <v>220.61</v>
          </cell>
          <cell r="F7">
            <v>62.76</v>
          </cell>
          <cell r="G7">
            <v>317.57</v>
          </cell>
          <cell r="H7">
            <v>12.92</v>
          </cell>
          <cell r="I7">
            <v>1299.5</v>
          </cell>
        </row>
        <row r="8">
          <cell r="C8">
            <v>23.780000000000005</v>
          </cell>
          <cell r="D8">
            <v>3.32</v>
          </cell>
          <cell r="E8">
            <v>0</v>
          </cell>
          <cell r="F8">
            <v>1.23</v>
          </cell>
          <cell r="G8">
            <v>1.39</v>
          </cell>
          <cell r="H8">
            <v>1.8</v>
          </cell>
          <cell r="I8">
            <v>27.920000000000005</v>
          </cell>
        </row>
        <row r="9">
          <cell r="C9">
            <v>234.28</v>
          </cell>
          <cell r="D9">
            <v>17.5</v>
          </cell>
          <cell r="E9">
            <v>0</v>
          </cell>
          <cell r="F9">
            <v>34.409999999999997</v>
          </cell>
          <cell r="G9">
            <v>158.4</v>
          </cell>
          <cell r="H9">
            <v>9.9</v>
          </cell>
          <cell r="I9">
            <v>434.69000000000005</v>
          </cell>
        </row>
        <row r="10">
          <cell r="C10">
            <v>281.14</v>
          </cell>
          <cell r="D10">
            <v>113.12</v>
          </cell>
          <cell r="E10">
            <v>114.23</v>
          </cell>
          <cell r="F10">
            <v>45.72</v>
          </cell>
          <cell r="G10">
            <v>234.32</v>
          </cell>
          <cell r="H10">
            <v>11.89</v>
          </cell>
          <cell r="I10">
            <v>776.64</v>
          </cell>
        </row>
        <row r="11">
          <cell r="C11">
            <v>451.38</v>
          </cell>
          <cell r="D11">
            <v>247.18</v>
          </cell>
          <cell r="E11">
            <v>398.58</v>
          </cell>
          <cell r="F11">
            <v>86.53</v>
          </cell>
          <cell r="G11">
            <v>465.1</v>
          </cell>
          <cell r="H11">
            <v>15.16</v>
          </cell>
          <cell r="I11">
            <v>1633.61</v>
          </cell>
        </row>
        <row r="12">
          <cell r="C12">
            <v>187.91</v>
          </cell>
          <cell r="D12">
            <v>58.92</v>
          </cell>
          <cell r="E12">
            <v>5.68</v>
          </cell>
          <cell r="F12">
            <v>8.6</v>
          </cell>
          <cell r="G12">
            <v>127.3</v>
          </cell>
          <cell r="H12">
            <v>1.6</v>
          </cell>
          <cell r="I12">
            <v>386.81</v>
          </cell>
        </row>
        <row r="13">
          <cell r="C13">
            <v>189.13000000000002</v>
          </cell>
          <cell r="D13">
            <v>58.72</v>
          </cell>
          <cell r="E13">
            <v>41.45</v>
          </cell>
          <cell r="F13">
            <v>11.81</v>
          </cell>
          <cell r="G13">
            <v>224.31</v>
          </cell>
          <cell r="H13">
            <v>7.38</v>
          </cell>
          <cell r="I13">
            <v>518.04000000000008</v>
          </cell>
        </row>
        <row r="14">
          <cell r="C14">
            <v>56.3</v>
          </cell>
          <cell r="D14">
            <v>1.04</v>
          </cell>
          <cell r="E14">
            <v>0</v>
          </cell>
          <cell r="F14">
            <v>1.47</v>
          </cell>
          <cell r="G14">
            <v>8.07</v>
          </cell>
          <cell r="H14">
            <v>0.14000000000000001</v>
          </cell>
          <cell r="I14">
            <v>66.739999999999995</v>
          </cell>
        </row>
        <row r="15">
          <cell r="C15">
            <v>8.8899999999999988</v>
          </cell>
          <cell r="D15">
            <v>0.34</v>
          </cell>
          <cell r="E15">
            <v>0.06</v>
          </cell>
          <cell r="F15">
            <v>0.26</v>
          </cell>
          <cell r="G15">
            <v>1.94</v>
          </cell>
          <cell r="H15">
            <v>0.02</v>
          </cell>
          <cell r="I15">
            <v>11.469999999999999</v>
          </cell>
        </row>
        <row r="16">
          <cell r="C16">
            <v>8.73</v>
          </cell>
          <cell r="D16">
            <v>0.57999999999999996</v>
          </cell>
          <cell r="E16">
            <v>0.89</v>
          </cell>
          <cell r="F16">
            <v>0.27</v>
          </cell>
          <cell r="G16">
            <v>1.97</v>
          </cell>
          <cell r="H16">
            <v>0.02</v>
          </cell>
          <cell r="I16">
            <v>12.420000000000002</v>
          </cell>
        </row>
        <row r="17">
          <cell r="C17">
            <v>53.61</v>
          </cell>
          <cell r="D17">
            <v>11.14</v>
          </cell>
          <cell r="E17">
            <v>15.59</v>
          </cell>
          <cell r="F17">
            <v>2.8</v>
          </cell>
          <cell r="G17">
            <v>43.03</v>
          </cell>
          <cell r="H17">
            <v>0.31</v>
          </cell>
          <cell r="I17">
            <v>125.86</v>
          </cell>
        </row>
        <row r="18">
          <cell r="C18">
            <v>54.1</v>
          </cell>
          <cell r="D18">
            <v>27.02</v>
          </cell>
          <cell r="E18">
            <v>52.07</v>
          </cell>
          <cell r="F18">
            <v>5.25</v>
          </cell>
          <cell r="G18">
            <v>101.87</v>
          </cell>
          <cell r="H18">
            <v>0.31</v>
          </cell>
          <cell r="I18">
            <v>240</v>
          </cell>
        </row>
        <row r="19">
          <cell r="C19">
            <v>43.580000000000005</v>
          </cell>
          <cell r="D19">
            <v>9.14</v>
          </cell>
          <cell r="E19">
            <v>23.04</v>
          </cell>
          <cell r="F19">
            <v>2.21</v>
          </cell>
          <cell r="G19">
            <v>29.16</v>
          </cell>
          <cell r="H19">
            <v>0.24</v>
          </cell>
          <cell r="I19">
            <v>106.89</v>
          </cell>
        </row>
        <row r="20">
          <cell r="C20">
            <v>2700.87</v>
          </cell>
          <cell r="D20">
            <v>774.45999999999992</v>
          </cell>
          <cell r="E20">
            <v>872.2</v>
          </cell>
          <cell r="F20">
            <v>336.06</v>
          </cell>
          <cell r="G20">
            <v>2009.55</v>
          </cell>
          <cell r="H20">
            <v>78.389999999999986</v>
          </cell>
          <cell r="I20">
            <v>6614.75</v>
          </cell>
        </row>
        <row r="30">
          <cell r="C30">
            <v>299.98</v>
          </cell>
          <cell r="D30">
            <v>30.5</v>
          </cell>
          <cell r="E30">
            <v>0</v>
          </cell>
          <cell r="F30">
            <v>36.28</v>
          </cell>
          <cell r="G30">
            <v>141.66</v>
          </cell>
          <cell r="H30">
            <v>9.07</v>
          </cell>
          <cell r="I30">
            <v>499.34999999999997</v>
          </cell>
        </row>
        <row r="31">
          <cell r="C31">
            <v>299.98</v>
          </cell>
          <cell r="D31">
            <v>22.63</v>
          </cell>
          <cell r="E31">
            <v>0</v>
          </cell>
          <cell r="F31">
            <v>37.71</v>
          </cell>
          <cell r="G31">
            <v>153.83000000000001</v>
          </cell>
          <cell r="H31">
            <v>9.07</v>
          </cell>
          <cell r="I31">
            <v>505.08</v>
          </cell>
        </row>
        <row r="32">
          <cell r="C32">
            <v>564.87</v>
          </cell>
          <cell r="D32">
            <v>174.82</v>
          </cell>
          <cell r="E32">
            <v>205.13</v>
          </cell>
          <cell r="F32">
            <v>62.57</v>
          </cell>
          <cell r="G32">
            <v>317.66000000000003</v>
          </cell>
          <cell r="H32">
            <v>13.7</v>
          </cell>
          <cell r="I32">
            <v>1311.3500000000001</v>
          </cell>
        </row>
        <row r="33">
          <cell r="C33">
            <v>246.67</v>
          </cell>
          <cell r="D33">
            <v>17.89</v>
          </cell>
          <cell r="E33">
            <v>0</v>
          </cell>
          <cell r="F33">
            <v>30.73</v>
          </cell>
          <cell r="G33">
            <v>158.62</v>
          </cell>
          <cell r="H33">
            <v>10.31</v>
          </cell>
          <cell r="I33">
            <v>443.6</v>
          </cell>
        </row>
        <row r="34">
          <cell r="C34">
            <v>296</v>
          </cell>
          <cell r="D34">
            <v>113.37</v>
          </cell>
          <cell r="E34">
            <v>103.24</v>
          </cell>
          <cell r="F34">
            <v>39.14</v>
          </cell>
          <cell r="G34">
            <v>234.55</v>
          </cell>
          <cell r="H34">
            <v>12.38</v>
          </cell>
          <cell r="I34">
            <v>773.92</v>
          </cell>
        </row>
        <row r="35">
          <cell r="C35">
            <v>475.73</v>
          </cell>
          <cell r="D35">
            <v>247.98</v>
          </cell>
          <cell r="E35">
            <v>386.87</v>
          </cell>
          <cell r="F35">
            <v>83.26</v>
          </cell>
          <cell r="G35">
            <v>468.58</v>
          </cell>
          <cell r="H35">
            <v>15.79</v>
          </cell>
          <cell r="I35">
            <v>1646.6299999999999</v>
          </cell>
        </row>
        <row r="36">
          <cell r="C36">
            <v>199.36</v>
          </cell>
          <cell r="D36">
            <v>59.08</v>
          </cell>
          <cell r="E36">
            <v>1.45</v>
          </cell>
          <cell r="F36">
            <v>8.66</v>
          </cell>
          <cell r="G36">
            <v>127.36</v>
          </cell>
          <cell r="H36">
            <v>1.69</v>
          </cell>
          <cell r="I36">
            <v>394.22</v>
          </cell>
        </row>
        <row r="37">
          <cell r="C37">
            <v>201.5</v>
          </cell>
          <cell r="D37">
            <v>59.13</v>
          </cell>
          <cell r="E37">
            <v>36.08</v>
          </cell>
          <cell r="F37">
            <v>11.85</v>
          </cell>
          <cell r="G37">
            <v>224.75</v>
          </cell>
          <cell r="H37">
            <v>7.7</v>
          </cell>
          <cell r="I37">
            <v>525.6099999999999</v>
          </cell>
        </row>
        <row r="38">
          <cell r="C38">
            <v>61.58</v>
          </cell>
          <cell r="D38">
            <v>1.04</v>
          </cell>
          <cell r="E38">
            <v>0</v>
          </cell>
          <cell r="F38">
            <v>1.56</v>
          </cell>
          <cell r="G38">
            <v>8.07</v>
          </cell>
          <cell r="H38">
            <v>0.54</v>
          </cell>
          <cell r="I38">
            <v>71.709999999999994</v>
          </cell>
        </row>
        <row r="39">
          <cell r="C39">
            <v>9.2899999999999991</v>
          </cell>
          <cell r="D39">
            <v>0.34</v>
          </cell>
          <cell r="E39">
            <v>0.02</v>
          </cell>
          <cell r="F39">
            <v>0.26</v>
          </cell>
          <cell r="G39">
            <v>1.94</v>
          </cell>
          <cell r="H39">
            <v>0.1</v>
          </cell>
          <cell r="I39">
            <v>11.749999999999998</v>
          </cell>
        </row>
        <row r="40">
          <cell r="C40">
            <v>9.1199999999999992</v>
          </cell>
          <cell r="D40">
            <v>0.57999999999999996</v>
          </cell>
          <cell r="E40">
            <v>0.83</v>
          </cell>
          <cell r="F40">
            <v>0.27</v>
          </cell>
          <cell r="G40">
            <v>1.97</v>
          </cell>
          <cell r="H40">
            <v>0.09</v>
          </cell>
          <cell r="I40">
            <v>12.68</v>
          </cell>
        </row>
        <row r="41">
          <cell r="C41">
            <v>62.86</v>
          </cell>
          <cell r="D41">
            <v>11.14</v>
          </cell>
          <cell r="E41">
            <v>14.48</v>
          </cell>
          <cell r="F41">
            <v>2.93</v>
          </cell>
          <cell r="G41">
            <v>43.03</v>
          </cell>
          <cell r="H41">
            <v>1.32</v>
          </cell>
          <cell r="I41">
            <v>133.12</v>
          </cell>
        </row>
        <row r="42">
          <cell r="C42">
            <v>63.38</v>
          </cell>
          <cell r="D42">
            <v>27.14</v>
          </cell>
          <cell r="E42">
            <v>50.93</v>
          </cell>
          <cell r="F42">
            <v>5.37</v>
          </cell>
          <cell r="G42">
            <v>102.08</v>
          </cell>
          <cell r="H42">
            <v>0.33</v>
          </cell>
          <cell r="I42">
            <v>248.57000000000002</v>
          </cell>
        </row>
        <row r="43">
          <cell r="C43">
            <v>46.09</v>
          </cell>
          <cell r="D43">
            <v>9.14</v>
          </cell>
          <cell r="E43">
            <v>22.07</v>
          </cell>
          <cell r="F43">
            <v>2.2200000000000002</v>
          </cell>
          <cell r="G43">
            <v>29.16</v>
          </cell>
          <cell r="H43">
            <v>0.26</v>
          </cell>
          <cell r="I43">
            <v>108.42</v>
          </cell>
        </row>
        <row r="44">
          <cell r="C44">
            <v>2836.4100000000003</v>
          </cell>
          <cell r="D44">
            <v>774.78</v>
          </cell>
          <cell r="E44">
            <v>821.10000000000014</v>
          </cell>
          <cell r="F44">
            <v>322.81000000000006</v>
          </cell>
          <cell r="G44">
            <v>2013.26</v>
          </cell>
          <cell r="H44">
            <v>82.35</v>
          </cell>
          <cell r="I44">
            <v>6686.01</v>
          </cell>
        </row>
        <row r="46">
          <cell r="I46">
            <v>1790.09</v>
          </cell>
        </row>
        <row r="47">
          <cell r="I47">
            <v>52.433899999999994</v>
          </cell>
        </row>
        <row r="48">
          <cell r="C48">
            <v>2836.4100000000003</v>
          </cell>
          <cell r="D48">
            <v>774.78</v>
          </cell>
          <cell r="E48">
            <v>821.10000000000014</v>
          </cell>
          <cell r="F48">
            <v>322.81000000000006</v>
          </cell>
          <cell r="G48">
            <v>2013.26</v>
          </cell>
          <cell r="H48">
            <v>82.35</v>
          </cell>
          <cell r="I48">
            <v>8528.5339000000004</v>
          </cell>
        </row>
        <row r="53">
          <cell r="C53">
            <v>312.97000000000003</v>
          </cell>
          <cell r="D53">
            <v>34.56</v>
          </cell>
          <cell r="E53">
            <v>0</v>
          </cell>
          <cell r="F53">
            <v>34.49</v>
          </cell>
          <cell r="G53">
            <v>142.36000000000001</v>
          </cell>
          <cell r="H53">
            <v>9.44</v>
          </cell>
          <cell r="I53">
            <v>514.94000000000005</v>
          </cell>
        </row>
        <row r="54">
          <cell r="C54">
            <v>312.97000000000003</v>
          </cell>
          <cell r="D54">
            <v>23.86</v>
          </cell>
          <cell r="E54">
            <v>0</v>
          </cell>
          <cell r="F54">
            <v>36.5</v>
          </cell>
          <cell r="G54">
            <v>154.54</v>
          </cell>
          <cell r="H54">
            <v>9.44</v>
          </cell>
          <cell r="I54">
            <v>518.42999999999995</v>
          </cell>
        </row>
        <row r="55">
          <cell r="C55">
            <v>588.66999999999996</v>
          </cell>
          <cell r="D55">
            <v>174.95</v>
          </cell>
          <cell r="E55">
            <v>188.83</v>
          </cell>
          <cell r="F55">
            <v>62.19</v>
          </cell>
          <cell r="G55">
            <v>317.77999999999997</v>
          </cell>
          <cell r="H55">
            <v>14.25</v>
          </cell>
          <cell r="I55">
            <v>1318.1699999999998</v>
          </cell>
        </row>
        <row r="56">
          <cell r="C56">
            <v>257.5</v>
          </cell>
          <cell r="D56">
            <v>18.309999999999999</v>
          </cell>
          <cell r="E56">
            <v>0</v>
          </cell>
          <cell r="F56">
            <v>29.28</v>
          </cell>
          <cell r="G56">
            <v>158.84</v>
          </cell>
          <cell r="H56">
            <v>10.73</v>
          </cell>
          <cell r="I56">
            <v>453.20000000000005</v>
          </cell>
        </row>
        <row r="57">
          <cell r="C57">
            <v>308.99</v>
          </cell>
          <cell r="D57">
            <v>116.31</v>
          </cell>
          <cell r="E57">
            <v>95.21</v>
          </cell>
          <cell r="F57">
            <v>37.46</v>
          </cell>
          <cell r="G57">
            <v>237.1</v>
          </cell>
          <cell r="H57">
            <v>12.87</v>
          </cell>
          <cell r="I57">
            <v>782.2</v>
          </cell>
        </row>
        <row r="58">
          <cell r="C58">
            <v>496.8</v>
          </cell>
          <cell r="D58">
            <v>267.02999999999997</v>
          </cell>
          <cell r="E58">
            <v>395.72</v>
          </cell>
          <cell r="F58">
            <v>82.97</v>
          </cell>
          <cell r="G58">
            <v>492.62</v>
          </cell>
          <cell r="H58">
            <v>16.43</v>
          </cell>
          <cell r="I58">
            <v>1718.7099999999998</v>
          </cell>
        </row>
        <row r="59">
          <cell r="C59">
            <v>207.74</v>
          </cell>
          <cell r="D59">
            <v>59.07</v>
          </cell>
          <cell r="E59">
            <v>0</v>
          </cell>
          <cell r="F59">
            <v>8.82</v>
          </cell>
          <cell r="G59">
            <v>127.36</v>
          </cell>
          <cell r="H59">
            <v>1.76</v>
          </cell>
          <cell r="I59">
            <v>401.23</v>
          </cell>
        </row>
        <row r="60">
          <cell r="C60">
            <v>210.31</v>
          </cell>
          <cell r="D60">
            <v>59.13</v>
          </cell>
          <cell r="E60">
            <v>30.08</v>
          </cell>
          <cell r="F60">
            <v>11.96</v>
          </cell>
          <cell r="G60">
            <v>224.75</v>
          </cell>
          <cell r="H60">
            <v>8.01</v>
          </cell>
          <cell r="I60">
            <v>528.22</v>
          </cell>
        </row>
        <row r="61">
          <cell r="C61">
            <v>64.180000000000007</v>
          </cell>
          <cell r="D61">
            <v>1.04</v>
          </cell>
          <cell r="E61">
            <v>0</v>
          </cell>
          <cell r="F61">
            <v>1.61</v>
          </cell>
          <cell r="G61">
            <v>8.07</v>
          </cell>
          <cell r="H61">
            <v>0.56000000000000005</v>
          </cell>
          <cell r="I61">
            <v>74.34</v>
          </cell>
        </row>
        <row r="62">
          <cell r="C62">
            <v>9.67</v>
          </cell>
          <cell r="D62">
            <v>0.34</v>
          </cell>
          <cell r="E62">
            <v>0</v>
          </cell>
          <cell r="F62">
            <v>0.27</v>
          </cell>
          <cell r="G62">
            <v>1.94</v>
          </cell>
          <cell r="H62">
            <v>0.1</v>
          </cell>
          <cell r="I62">
            <v>12.12</v>
          </cell>
        </row>
        <row r="63">
          <cell r="C63">
            <v>9.51</v>
          </cell>
          <cell r="D63">
            <v>0.57999999999999996</v>
          </cell>
          <cell r="E63">
            <v>0.78</v>
          </cell>
          <cell r="F63">
            <v>0.28000000000000003</v>
          </cell>
          <cell r="G63">
            <v>1.97</v>
          </cell>
          <cell r="H63">
            <v>0.1</v>
          </cell>
          <cell r="I63">
            <v>13.02</v>
          </cell>
        </row>
        <row r="64">
          <cell r="C64">
            <v>65.63</v>
          </cell>
          <cell r="D64">
            <v>11.14</v>
          </cell>
          <cell r="E64">
            <v>13.37</v>
          </cell>
          <cell r="F64">
            <v>2.97</v>
          </cell>
          <cell r="G64">
            <v>43.03</v>
          </cell>
          <cell r="H64">
            <v>1.38</v>
          </cell>
          <cell r="I64">
            <v>134.76</v>
          </cell>
        </row>
        <row r="65">
          <cell r="C65">
            <v>66.16</v>
          </cell>
          <cell r="D65">
            <v>27.33</v>
          </cell>
          <cell r="E65">
            <v>48.64</v>
          </cell>
          <cell r="F65">
            <v>5.4</v>
          </cell>
          <cell r="G65">
            <v>102.41</v>
          </cell>
          <cell r="H65">
            <v>0.35</v>
          </cell>
          <cell r="I65">
            <v>249.59</v>
          </cell>
        </row>
        <row r="66">
          <cell r="C66">
            <v>48.04</v>
          </cell>
          <cell r="D66">
            <v>9.14</v>
          </cell>
          <cell r="E66">
            <v>21.11</v>
          </cell>
          <cell r="F66">
            <v>2.2400000000000002</v>
          </cell>
          <cell r="G66">
            <v>29.16</v>
          </cell>
          <cell r="H66">
            <v>0.27</v>
          </cell>
          <cell r="I66">
            <v>109.41999999999999</v>
          </cell>
        </row>
        <row r="67">
          <cell r="C67">
            <v>2959.1400000000003</v>
          </cell>
          <cell r="D67">
            <v>802.79000000000008</v>
          </cell>
          <cell r="E67">
            <v>793.74</v>
          </cell>
          <cell r="F67">
            <v>316.43999999999994</v>
          </cell>
          <cell r="G67">
            <v>2041.93</v>
          </cell>
          <cell r="H67">
            <v>85.689999999999984</v>
          </cell>
          <cell r="I67">
            <v>6828.35</v>
          </cell>
        </row>
        <row r="68">
          <cell r="I68">
            <v>0</v>
          </cell>
        </row>
        <row r="69">
          <cell r="I69">
            <v>1902.23</v>
          </cell>
        </row>
        <row r="70">
          <cell r="I70">
            <v>53.48</v>
          </cell>
        </row>
        <row r="71">
          <cell r="C71">
            <v>2959.1400000000003</v>
          </cell>
          <cell r="D71">
            <v>802.79000000000008</v>
          </cell>
          <cell r="E71">
            <v>793.74</v>
          </cell>
          <cell r="F71">
            <v>316.43999999999994</v>
          </cell>
          <cell r="G71">
            <v>2041.93</v>
          </cell>
          <cell r="H71">
            <v>85.689999999999984</v>
          </cell>
          <cell r="I71">
            <v>8784.06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list"/>
      <sheetName val="F1"/>
      <sheetName val="F2"/>
      <sheetName val="F2.1"/>
      <sheetName val="F2.2"/>
      <sheetName val="F2.3"/>
      <sheetName val="F3"/>
      <sheetName val="F3.2"/>
      <sheetName val="F4"/>
      <sheetName val="F5"/>
      <sheetName val="F6"/>
      <sheetName val="F7"/>
      <sheetName val="F8"/>
      <sheetName val="F9"/>
      <sheetName val="F10"/>
      <sheetName val="F11"/>
      <sheetName val="F11.1"/>
      <sheetName val="F12"/>
      <sheetName val="F13"/>
      <sheetName val="F15"/>
      <sheetName val="F4.1"/>
    </sheetNames>
    <sheetDataSet>
      <sheetData sheetId="0"/>
      <sheetData sheetId="1">
        <row r="10">
          <cell r="F10">
            <v>206.97</v>
          </cell>
          <cell r="G10">
            <v>285.64999999999998</v>
          </cell>
          <cell r="H10">
            <v>285.64999999999998</v>
          </cell>
          <cell r="I10">
            <v>218.59</v>
          </cell>
          <cell r="J10">
            <v>299.98</v>
          </cell>
          <cell r="K10">
            <v>230.86</v>
          </cell>
          <cell r="L10">
            <v>312.97000000000003</v>
          </cell>
        </row>
        <row r="11">
          <cell r="F11">
            <v>45.25</v>
          </cell>
          <cell r="G11">
            <v>22.51</v>
          </cell>
          <cell r="H11">
            <v>22.51</v>
          </cell>
          <cell r="I11">
            <v>45.25</v>
          </cell>
          <cell r="J11">
            <v>22.63</v>
          </cell>
          <cell r="K11">
            <v>45.25</v>
          </cell>
          <cell r="L11">
            <v>23.86</v>
          </cell>
        </row>
        <row r="12"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F13">
            <v>32.96</v>
          </cell>
          <cell r="G13">
            <v>36.29</v>
          </cell>
          <cell r="H13">
            <v>36.29</v>
          </cell>
          <cell r="I13">
            <v>33.700000000000003</v>
          </cell>
          <cell r="J13">
            <v>37.71</v>
          </cell>
          <cell r="K13">
            <v>33.96</v>
          </cell>
          <cell r="L13">
            <v>36.5</v>
          </cell>
        </row>
        <row r="14">
          <cell r="F14">
            <v>114.02</v>
          </cell>
          <cell r="G14">
            <v>153.76</v>
          </cell>
          <cell r="H14">
            <v>153.76</v>
          </cell>
          <cell r="I14">
            <v>153.68</v>
          </cell>
          <cell r="J14">
            <v>153.83000000000001</v>
          </cell>
          <cell r="K14">
            <v>153.68</v>
          </cell>
          <cell r="L14">
            <v>154.54</v>
          </cell>
        </row>
        <row r="15">
          <cell r="F15">
            <v>8.5299999999999994</v>
          </cell>
          <cell r="G15">
            <v>8.35</v>
          </cell>
          <cell r="H15">
            <v>8.35</v>
          </cell>
          <cell r="I15">
            <v>8.8699999999999992</v>
          </cell>
          <cell r="J15">
            <v>9.07</v>
          </cell>
          <cell r="K15">
            <v>9.23</v>
          </cell>
          <cell r="L15">
            <v>9.44</v>
          </cell>
        </row>
        <row r="16">
          <cell r="F16">
            <v>390.67</v>
          </cell>
          <cell r="G16">
            <v>489.85999999999996</v>
          </cell>
          <cell r="H16">
            <v>489.85999999999996</v>
          </cell>
          <cell r="I16">
            <v>442.35</v>
          </cell>
          <cell r="J16">
            <v>505.08</v>
          </cell>
          <cell r="K16">
            <v>454.52</v>
          </cell>
          <cell r="L16">
            <v>518.42999999999995</v>
          </cell>
        </row>
        <row r="18">
          <cell r="F18">
            <v>4.1407803943780621</v>
          </cell>
          <cell r="G18">
            <v>3.8176613395378198</v>
          </cell>
          <cell r="H18">
            <v>3.8176613395378198</v>
          </cell>
          <cell r="I18">
            <v>4.1319999999999997</v>
          </cell>
          <cell r="J18">
            <v>4.0819999999999999</v>
          </cell>
          <cell r="K18">
            <v>3.8530000000000002</v>
          </cell>
          <cell r="L18">
            <v>3.8530000000000002</v>
          </cell>
        </row>
        <row r="19">
          <cell r="F19">
            <v>2903.234599999997</v>
          </cell>
          <cell r="G19">
            <v>2903.234599999997</v>
          </cell>
          <cell r="H19">
            <v>2903.234599999997</v>
          </cell>
          <cell r="I19">
            <v>2635.53</v>
          </cell>
          <cell r="J19">
            <v>2635.53</v>
          </cell>
          <cell r="K19">
            <v>3527.54</v>
          </cell>
          <cell r="L19">
            <v>3527.54</v>
          </cell>
        </row>
        <row r="20">
          <cell r="F20">
            <v>1202.1656911960022</v>
          </cell>
          <cell r="G20">
            <v>1108.3566492028535</v>
          </cell>
          <cell r="H20">
            <v>1108.3566492028535</v>
          </cell>
          <cell r="I20">
            <v>1089.000996</v>
          </cell>
          <cell r="J20">
            <v>1075.8233460000001</v>
          </cell>
          <cell r="K20">
            <v>1359.1611619999999</v>
          </cell>
          <cell r="L20">
            <v>1359.1611619999999</v>
          </cell>
        </row>
        <row r="21">
          <cell r="F21">
            <v>1592.8356911960022</v>
          </cell>
          <cell r="G21">
            <v>1598.2166492028534</v>
          </cell>
          <cell r="H21">
            <v>1598.2166492028534</v>
          </cell>
          <cell r="I21">
            <v>1531.3509960000001</v>
          </cell>
          <cell r="J21">
            <v>1580.9033460000001</v>
          </cell>
          <cell r="K21">
            <v>1813.6811619999999</v>
          </cell>
          <cell r="L21">
            <v>1877.5911619999997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0"/>
      <sheetName val="F11"/>
      <sheetName val="F11.1"/>
      <sheetName val="F12"/>
      <sheetName val="F13"/>
      <sheetName val="F15"/>
      <sheetName val="F4.1"/>
    </sheetNames>
    <sheetDataSet>
      <sheetData sheetId="0"/>
      <sheetData sheetId="1">
        <row r="10">
          <cell r="F10">
            <v>483.04</v>
          </cell>
          <cell r="G10">
            <v>536.74</v>
          </cell>
          <cell r="H10">
            <v>536.74</v>
          </cell>
          <cell r="I10">
            <v>510.66</v>
          </cell>
          <cell r="J10">
            <v>564.87</v>
          </cell>
          <cell r="K10">
            <v>539.87</v>
          </cell>
          <cell r="L10">
            <v>588.66999999999996</v>
          </cell>
        </row>
        <row r="11">
          <cell r="F11">
            <v>186.42</v>
          </cell>
          <cell r="G11">
            <v>174.74</v>
          </cell>
          <cell r="H11">
            <v>174.74</v>
          </cell>
          <cell r="I11">
            <v>186.42</v>
          </cell>
          <cell r="J11">
            <v>174.82</v>
          </cell>
          <cell r="K11">
            <v>186.42</v>
          </cell>
          <cell r="L11">
            <v>174.95</v>
          </cell>
        </row>
        <row r="12">
          <cell r="F12">
            <v>242.01</v>
          </cell>
          <cell r="G12">
            <v>220.61</v>
          </cell>
          <cell r="H12">
            <v>220.61</v>
          </cell>
          <cell r="I12">
            <v>223.03</v>
          </cell>
          <cell r="J12">
            <v>205.13</v>
          </cell>
          <cell r="K12">
            <v>203.81</v>
          </cell>
          <cell r="L12">
            <v>188.83</v>
          </cell>
        </row>
        <row r="13">
          <cell r="F13">
            <v>61.34</v>
          </cell>
          <cell r="G13">
            <v>62.76</v>
          </cell>
          <cell r="H13">
            <v>62.76</v>
          </cell>
          <cell r="I13">
            <v>62.76</v>
          </cell>
          <cell r="J13">
            <v>62.57</v>
          </cell>
          <cell r="K13">
            <v>63.13</v>
          </cell>
          <cell r="L13">
            <v>62.19</v>
          </cell>
        </row>
        <row r="14">
          <cell r="F14">
            <v>243.82</v>
          </cell>
          <cell r="G14">
            <v>317.57</v>
          </cell>
          <cell r="H14">
            <v>317.57</v>
          </cell>
          <cell r="I14">
            <v>328.62</v>
          </cell>
          <cell r="J14">
            <v>317.66000000000003</v>
          </cell>
          <cell r="K14">
            <v>328.62</v>
          </cell>
          <cell r="L14">
            <v>317.77999999999997</v>
          </cell>
        </row>
        <row r="15">
          <cell r="F15">
            <v>10.83</v>
          </cell>
          <cell r="G15">
            <v>12.92</v>
          </cell>
          <cell r="H15">
            <v>12.92</v>
          </cell>
          <cell r="I15">
            <v>11.27</v>
          </cell>
          <cell r="J15">
            <v>13.7</v>
          </cell>
          <cell r="K15">
            <v>11.72</v>
          </cell>
          <cell r="L15">
            <v>14.25</v>
          </cell>
        </row>
        <row r="16">
          <cell r="F16">
            <v>1205.8000000000002</v>
          </cell>
          <cell r="G16">
            <v>1299.5</v>
          </cell>
          <cell r="H16">
            <v>1299.5</v>
          </cell>
          <cell r="I16">
            <v>1300.22</v>
          </cell>
          <cell r="J16">
            <v>1311.3500000000001</v>
          </cell>
          <cell r="K16">
            <v>1310.1299999999999</v>
          </cell>
          <cell r="L16">
            <v>1318.1699999999998</v>
          </cell>
        </row>
        <row r="18">
          <cell r="F18">
            <v>3.6204306823707548</v>
          </cell>
          <cell r="G18">
            <v>3.4556144387349055</v>
          </cell>
          <cell r="H18">
            <v>3.4556144387349055</v>
          </cell>
          <cell r="I18">
            <v>3.4980000000000002</v>
          </cell>
          <cell r="J18">
            <v>3.4980000000000002</v>
          </cell>
          <cell r="K18">
            <v>3.4340000000000002</v>
          </cell>
          <cell r="L18">
            <v>3.4340000000000002</v>
          </cell>
        </row>
        <row r="19">
          <cell r="F19">
            <v>5288.9838014172001</v>
          </cell>
          <cell r="G19">
            <v>5288.9838014172001</v>
          </cell>
          <cell r="H19">
            <v>5288.9838014172001</v>
          </cell>
          <cell r="I19">
            <v>4915.6866410000002</v>
          </cell>
          <cell r="J19">
            <v>4915.6866410000002</v>
          </cell>
          <cell r="K19">
            <v>5644.07</v>
          </cell>
          <cell r="L19">
            <v>5644.07</v>
          </cell>
        </row>
        <row r="20">
          <cell r="F20">
            <v>1914.8399233212742</v>
          </cell>
          <cell r="G20">
            <v>1827.6688790412304</v>
          </cell>
          <cell r="H20">
            <v>1827.6688790412304</v>
          </cell>
          <cell r="I20">
            <v>1719.5071870218003</v>
          </cell>
          <cell r="J20">
            <v>1719.5071870218003</v>
          </cell>
          <cell r="K20">
            <v>1938.1736379999998</v>
          </cell>
          <cell r="L20">
            <v>1938.1736379999998</v>
          </cell>
        </row>
        <row r="21">
          <cell r="F21">
            <v>3120.6399233212742</v>
          </cell>
          <cell r="G21">
            <v>3127.1688790412304</v>
          </cell>
          <cell r="H21">
            <v>3127.1688790412304</v>
          </cell>
          <cell r="I21">
            <v>3019.7271870218001</v>
          </cell>
          <cell r="J21">
            <v>3030.8571870218002</v>
          </cell>
          <cell r="K21">
            <v>3248.3036379999994</v>
          </cell>
          <cell r="L21">
            <v>3256.3436379999994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0"/>
      <sheetName val="F11"/>
      <sheetName val="F11.1"/>
      <sheetName val="F12"/>
      <sheetName val="F13"/>
      <sheetName val="F15"/>
      <sheetName val="F4.1"/>
    </sheetNames>
    <sheetDataSet>
      <sheetData sheetId="0"/>
      <sheetData sheetId="1">
        <row r="11">
          <cell r="F11">
            <v>17.48</v>
          </cell>
          <cell r="G11">
            <v>23.78</v>
          </cell>
          <cell r="H11">
            <v>23.78</v>
          </cell>
        </row>
        <row r="12">
          <cell r="F12">
            <v>1.18</v>
          </cell>
          <cell r="G12">
            <v>3.32</v>
          </cell>
          <cell r="H12">
            <v>3.32</v>
          </cell>
        </row>
        <row r="13">
          <cell r="F13">
            <v>0</v>
          </cell>
          <cell r="G13">
            <v>0</v>
          </cell>
          <cell r="H13">
            <v>0</v>
          </cell>
        </row>
        <row r="14">
          <cell r="F14">
            <v>0.2</v>
          </cell>
          <cell r="G14">
            <v>1.23</v>
          </cell>
          <cell r="H14">
            <v>1.23</v>
          </cell>
        </row>
        <row r="15">
          <cell r="F15">
            <v>1.03</v>
          </cell>
          <cell r="G15">
            <v>1.39</v>
          </cell>
          <cell r="H15">
            <v>1.39</v>
          </cell>
        </row>
        <row r="16">
          <cell r="F16">
            <v>0.26</v>
          </cell>
          <cell r="G16">
            <v>1.8</v>
          </cell>
          <cell r="H16">
            <v>1.8</v>
          </cell>
        </row>
        <row r="17">
          <cell r="F17">
            <v>19.63</v>
          </cell>
          <cell r="G17">
            <v>27.92</v>
          </cell>
          <cell r="H17">
            <v>27.92</v>
          </cell>
        </row>
        <row r="19">
          <cell r="F19">
            <v>4.9631886959755835</v>
          </cell>
          <cell r="G19">
            <v>8.5318703971259708</v>
          </cell>
          <cell r="H19">
            <v>8.532</v>
          </cell>
        </row>
        <row r="20">
          <cell r="F20">
            <v>16.143190000000001</v>
          </cell>
          <cell r="G20">
            <v>16.143190000000001</v>
          </cell>
          <cell r="H20">
            <v>16.143190000000001</v>
          </cell>
        </row>
        <row r="21">
          <cell r="F21">
            <v>8.0121698124986089</v>
          </cell>
          <cell r="G21">
            <v>13.773160487618</v>
          </cell>
          <cell r="H21">
            <v>13.773369708000001</v>
          </cell>
        </row>
        <row r="22">
          <cell r="F22">
            <v>27.642169812498608</v>
          </cell>
          <cell r="G22">
            <v>41.693160487618002</v>
          </cell>
          <cell r="H22">
            <v>41.693369708000006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0"/>
      <sheetName val="F11"/>
      <sheetName val="F11.1"/>
      <sheetName val="F12"/>
      <sheetName val="F13"/>
      <sheetName val="F15"/>
      <sheetName val="F4.1"/>
    </sheetNames>
    <sheetDataSet>
      <sheetData sheetId="0"/>
      <sheetData sheetId="1">
        <row r="10">
          <cell r="F10">
            <v>180.28</v>
          </cell>
          <cell r="G10">
            <v>234.28</v>
          </cell>
          <cell r="H10">
            <v>234.28</v>
          </cell>
          <cell r="I10">
            <v>190.43</v>
          </cell>
          <cell r="J10">
            <v>246.67</v>
          </cell>
          <cell r="K10">
            <v>201.15</v>
          </cell>
          <cell r="L10">
            <v>257.5</v>
          </cell>
        </row>
        <row r="11">
          <cell r="F11">
            <v>88.68</v>
          </cell>
          <cell r="G11">
            <v>17.5</v>
          </cell>
          <cell r="H11">
            <v>17.5</v>
          </cell>
          <cell r="I11">
            <v>88.68</v>
          </cell>
          <cell r="J11">
            <v>17.89</v>
          </cell>
          <cell r="K11">
            <v>88.68</v>
          </cell>
          <cell r="L11">
            <v>18.309999999999999</v>
          </cell>
        </row>
        <row r="12"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F13">
            <v>30.45</v>
          </cell>
          <cell r="G13">
            <v>34.409999999999997</v>
          </cell>
          <cell r="H13">
            <v>34.409999999999997</v>
          </cell>
          <cell r="I13">
            <v>31.17</v>
          </cell>
          <cell r="J13">
            <v>30.73</v>
          </cell>
          <cell r="K13">
            <v>31.38</v>
          </cell>
          <cell r="L13">
            <v>29.28</v>
          </cell>
        </row>
        <row r="14">
          <cell r="F14">
            <v>117.51</v>
          </cell>
          <cell r="G14">
            <v>158.4</v>
          </cell>
          <cell r="H14">
            <v>158.4</v>
          </cell>
          <cell r="I14">
            <v>158.38</v>
          </cell>
          <cell r="J14">
            <v>158.62</v>
          </cell>
          <cell r="K14">
            <v>158.38</v>
          </cell>
          <cell r="L14">
            <v>158.84</v>
          </cell>
        </row>
        <row r="15">
          <cell r="F15">
            <v>28</v>
          </cell>
          <cell r="G15">
            <v>9.9</v>
          </cell>
          <cell r="H15">
            <v>9.9</v>
          </cell>
          <cell r="I15">
            <v>29.13</v>
          </cell>
          <cell r="J15">
            <v>10.31</v>
          </cell>
          <cell r="K15">
            <v>30.29</v>
          </cell>
          <cell r="L15">
            <v>10.73</v>
          </cell>
        </row>
        <row r="16">
          <cell r="F16">
            <v>388.92</v>
          </cell>
          <cell r="G16">
            <v>434.69000000000005</v>
          </cell>
          <cell r="H16">
            <v>434.69000000000005</v>
          </cell>
          <cell r="I16">
            <v>439.53000000000003</v>
          </cell>
          <cell r="J16">
            <v>443.6</v>
          </cell>
          <cell r="K16">
            <v>449.3</v>
          </cell>
          <cell r="L16">
            <v>453.20000000000005</v>
          </cell>
        </row>
        <row r="18">
          <cell r="F18">
            <v>3.8396985825793775</v>
          </cell>
          <cell r="G18">
            <v>3.6999341944979713</v>
          </cell>
          <cell r="H18">
            <v>3.6999341944979713</v>
          </cell>
          <cell r="I18">
            <v>3.18</v>
          </cell>
          <cell r="J18">
            <v>3.18</v>
          </cell>
          <cell r="K18">
            <v>2.9209999999999998</v>
          </cell>
          <cell r="L18">
            <v>2.9209999999999998</v>
          </cell>
        </row>
        <row r="19">
          <cell r="F19">
            <v>2770.8157864080608</v>
          </cell>
          <cell r="G19">
            <v>2770.8157864080608</v>
          </cell>
          <cell r="H19">
            <v>2770.8157864080608</v>
          </cell>
          <cell r="I19">
            <v>3214.9012069999999</v>
          </cell>
          <cell r="J19">
            <v>3214.9012069999999</v>
          </cell>
          <cell r="K19">
            <v>3529.25</v>
          </cell>
          <cell r="L19">
            <v>3529.25</v>
          </cell>
        </row>
        <row r="20">
          <cell r="F20">
            <v>1063.9097447659594</v>
          </cell>
          <cell r="G20">
            <v>1025.1836074785972</v>
          </cell>
          <cell r="H20">
            <v>1025.1836074785972</v>
          </cell>
          <cell r="I20">
            <v>1022.3385838260001</v>
          </cell>
          <cell r="J20">
            <v>1022.3385838260001</v>
          </cell>
          <cell r="K20">
            <v>1030.8939249999999</v>
          </cell>
          <cell r="L20">
            <v>1030.8939249999999</v>
          </cell>
        </row>
        <row r="21">
          <cell r="F21">
            <v>1452.8297447659595</v>
          </cell>
          <cell r="G21">
            <v>1459.8736074785973</v>
          </cell>
          <cell r="H21">
            <v>1459.8736074785973</v>
          </cell>
          <cell r="I21">
            <v>1461.8685838260001</v>
          </cell>
          <cell r="J21">
            <v>1465.938583826</v>
          </cell>
          <cell r="K21">
            <v>1480.1939249999998</v>
          </cell>
          <cell r="L21">
            <v>1484.0939249999999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4.1"/>
      <sheetName val="F5"/>
      <sheetName val="F6"/>
      <sheetName val="F7"/>
      <sheetName val="F8"/>
      <sheetName val="F9"/>
      <sheetName val="F10"/>
      <sheetName val="F11"/>
      <sheetName val="F11.1"/>
      <sheetName val="F12"/>
      <sheetName val="F13"/>
      <sheetName val="F15"/>
    </sheetNames>
    <sheetDataSet>
      <sheetData sheetId="0"/>
      <sheetData sheetId="1">
        <row r="10">
          <cell r="F10">
            <v>204.77</v>
          </cell>
          <cell r="G10">
            <v>281.14</v>
          </cell>
          <cell r="H10">
            <v>281.14</v>
          </cell>
          <cell r="I10">
            <v>216.29</v>
          </cell>
          <cell r="J10">
            <v>296</v>
          </cell>
          <cell r="K10">
            <v>228.47</v>
          </cell>
          <cell r="L10">
            <v>308.99</v>
          </cell>
        </row>
        <row r="11">
          <cell r="F11">
            <v>127.75</v>
          </cell>
          <cell r="G11">
            <v>113.12</v>
          </cell>
          <cell r="H11">
            <v>113.12</v>
          </cell>
          <cell r="I11">
            <v>127.75</v>
          </cell>
          <cell r="J11">
            <v>113.37</v>
          </cell>
          <cell r="K11">
            <v>127.75</v>
          </cell>
          <cell r="L11">
            <v>116.31</v>
          </cell>
        </row>
        <row r="12">
          <cell r="F12">
            <v>96.93</v>
          </cell>
          <cell r="G12">
            <v>114.23</v>
          </cell>
          <cell r="H12">
            <v>114.23</v>
          </cell>
          <cell r="I12">
            <v>83.78</v>
          </cell>
          <cell r="J12">
            <v>103.24</v>
          </cell>
          <cell r="K12">
            <v>70.62</v>
          </cell>
          <cell r="L12">
            <v>95.21</v>
          </cell>
        </row>
        <row r="13">
          <cell r="F13">
            <v>37.36</v>
          </cell>
          <cell r="G13">
            <v>45.72</v>
          </cell>
          <cell r="H13">
            <v>45.72</v>
          </cell>
          <cell r="I13">
            <v>38.19</v>
          </cell>
          <cell r="J13">
            <v>39.14</v>
          </cell>
          <cell r="K13">
            <v>38.270000000000003</v>
          </cell>
          <cell r="L13">
            <v>37.46</v>
          </cell>
        </row>
        <row r="14">
          <cell r="F14">
            <v>174.77</v>
          </cell>
          <cell r="G14">
            <v>234.32</v>
          </cell>
          <cell r="H14">
            <v>234.32</v>
          </cell>
          <cell r="I14">
            <v>235.56</v>
          </cell>
          <cell r="J14">
            <v>234.55</v>
          </cell>
          <cell r="K14">
            <v>235.56</v>
          </cell>
          <cell r="L14">
            <v>237.1</v>
          </cell>
        </row>
        <row r="15">
          <cell r="F15">
            <v>29.9</v>
          </cell>
          <cell r="G15">
            <v>11.89</v>
          </cell>
          <cell r="H15">
            <v>11.89</v>
          </cell>
          <cell r="I15">
            <v>31.09</v>
          </cell>
          <cell r="J15">
            <v>12.38</v>
          </cell>
          <cell r="K15">
            <v>32.33</v>
          </cell>
          <cell r="L15">
            <v>12.87</v>
          </cell>
        </row>
        <row r="16">
          <cell r="F16">
            <v>611.68000000000006</v>
          </cell>
          <cell r="G16">
            <v>776.64</v>
          </cell>
          <cell r="H16">
            <v>776.64</v>
          </cell>
          <cell r="I16">
            <v>670.4799999999999</v>
          </cell>
          <cell r="J16">
            <v>773.92</v>
          </cell>
          <cell r="K16">
            <v>668.34</v>
          </cell>
          <cell r="L16">
            <v>782.2</v>
          </cell>
        </row>
        <row r="18">
          <cell r="F18">
            <v>3.6132254714078011</v>
          </cell>
          <cell r="G18">
            <v>3.750291239709846</v>
          </cell>
          <cell r="H18">
            <v>3.750291239709846</v>
          </cell>
          <cell r="I18">
            <v>2.9830000000000001</v>
          </cell>
          <cell r="J18">
            <v>2.9830000000000001</v>
          </cell>
          <cell r="K18">
            <v>2.7370000000000001</v>
          </cell>
          <cell r="L18">
            <v>2.7370000000000001</v>
          </cell>
        </row>
        <row r="19">
          <cell r="F19">
            <v>3262.15894386122</v>
          </cell>
          <cell r="G19">
            <v>3262.15894386122</v>
          </cell>
          <cell r="H19">
            <v>3262.15894386122</v>
          </cell>
          <cell r="I19">
            <v>4027.5089680000001</v>
          </cell>
          <cell r="J19">
            <v>4027.5089680000001</v>
          </cell>
          <cell r="K19">
            <v>4236.46</v>
          </cell>
          <cell r="L19">
            <v>4236.46</v>
          </cell>
        </row>
        <row r="20">
          <cell r="F20">
            <v>1178.6915787740131</v>
          </cell>
          <cell r="G20">
            <v>1223.4046109703856</v>
          </cell>
          <cell r="H20">
            <v>1223.4046109703856</v>
          </cell>
          <cell r="I20">
            <v>1201.4059251543999</v>
          </cell>
          <cell r="J20">
            <v>1201.4059251543999</v>
          </cell>
          <cell r="K20">
            <v>1159.519102</v>
          </cell>
          <cell r="L20">
            <v>1159.519102</v>
          </cell>
        </row>
        <row r="21">
          <cell r="F21">
            <v>1790.3715787740132</v>
          </cell>
          <cell r="G21">
            <v>2000.0446109703857</v>
          </cell>
          <cell r="H21">
            <v>2000.0446109703857</v>
          </cell>
          <cell r="I21">
            <v>1871.8859251544</v>
          </cell>
          <cell r="J21">
            <v>1975.3259251544</v>
          </cell>
          <cell r="K21">
            <v>1827.8591019999999</v>
          </cell>
          <cell r="L21">
            <v>1941.719102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0"/>
      <sheetName val="F11"/>
      <sheetName val="F11.1"/>
      <sheetName val="F12"/>
      <sheetName val="F13"/>
      <sheetName val="F15"/>
      <sheetName val="F4.1"/>
    </sheetNames>
    <sheetDataSet>
      <sheetData sheetId="0"/>
      <sheetData sheetId="1">
        <row r="10">
          <cell r="F10">
            <v>189.59</v>
          </cell>
          <cell r="G10">
            <v>451.38</v>
          </cell>
          <cell r="H10">
            <v>451.38</v>
          </cell>
          <cell r="I10">
            <v>200.86</v>
          </cell>
          <cell r="J10">
            <v>475.73</v>
          </cell>
          <cell r="K10">
            <v>212.3</v>
          </cell>
          <cell r="L10">
            <v>496.8</v>
          </cell>
        </row>
        <row r="11">
          <cell r="F11">
            <v>274.31</v>
          </cell>
          <cell r="G11">
            <v>247.18</v>
          </cell>
          <cell r="H11">
            <v>247.18</v>
          </cell>
          <cell r="I11">
            <v>280.08999999999997</v>
          </cell>
          <cell r="J11">
            <v>247.98</v>
          </cell>
          <cell r="K11">
            <v>280.08999999999997</v>
          </cell>
          <cell r="L11">
            <v>267.02999999999997</v>
          </cell>
        </row>
        <row r="12">
          <cell r="F12">
            <v>387.89</v>
          </cell>
          <cell r="G12">
            <v>398.58</v>
          </cell>
          <cell r="H12">
            <v>398.58</v>
          </cell>
          <cell r="I12">
            <v>372.99</v>
          </cell>
          <cell r="J12">
            <v>386.87</v>
          </cell>
          <cell r="K12">
            <v>343.91</v>
          </cell>
          <cell r="L12">
            <v>395.72</v>
          </cell>
        </row>
        <row r="13">
          <cell r="F13">
            <v>70.14</v>
          </cell>
          <cell r="G13">
            <v>86.53</v>
          </cell>
          <cell r="H13">
            <v>86.53</v>
          </cell>
          <cell r="I13">
            <v>72.39</v>
          </cell>
          <cell r="J13">
            <v>83.26</v>
          </cell>
          <cell r="K13">
            <v>72.260000000000005</v>
          </cell>
          <cell r="L13">
            <v>82.97</v>
          </cell>
        </row>
        <row r="14">
          <cell r="F14">
            <v>377.86</v>
          </cell>
          <cell r="G14">
            <v>465.1</v>
          </cell>
          <cell r="H14">
            <v>465.1</v>
          </cell>
          <cell r="I14">
            <v>518.27</v>
          </cell>
          <cell r="J14">
            <v>468.58</v>
          </cell>
          <cell r="K14">
            <v>518.27</v>
          </cell>
          <cell r="L14">
            <v>492.62</v>
          </cell>
        </row>
        <row r="15">
          <cell r="F15">
            <v>11.62</v>
          </cell>
          <cell r="G15">
            <v>15.16</v>
          </cell>
          <cell r="H15">
            <v>15.16</v>
          </cell>
          <cell r="I15">
            <v>12.09</v>
          </cell>
          <cell r="J15">
            <v>15.79</v>
          </cell>
          <cell r="K15">
            <v>12.57</v>
          </cell>
          <cell r="L15">
            <v>16.43</v>
          </cell>
        </row>
        <row r="16">
          <cell r="F16">
            <v>1288.17</v>
          </cell>
          <cell r="G16">
            <v>1633.61</v>
          </cell>
          <cell r="H16">
            <v>1633.61</v>
          </cell>
          <cell r="I16">
            <v>1432.51</v>
          </cell>
          <cell r="J16">
            <v>1646.6299999999999</v>
          </cell>
          <cell r="K16">
            <v>1414.26</v>
          </cell>
          <cell r="L16">
            <v>1718.7099999999998</v>
          </cell>
        </row>
        <row r="18">
          <cell r="F18">
            <v>3.8069786769818581</v>
          </cell>
          <cell r="G18">
            <v>3.9580123692356808</v>
          </cell>
          <cell r="H18">
            <v>3.9580123692356808</v>
          </cell>
          <cell r="I18">
            <v>3.782</v>
          </cell>
          <cell r="J18">
            <v>3.782</v>
          </cell>
          <cell r="K18">
            <v>3.677</v>
          </cell>
          <cell r="L18">
            <v>3.677</v>
          </cell>
        </row>
        <row r="19">
          <cell r="F19">
            <v>4801.3670000000002</v>
          </cell>
          <cell r="G19">
            <v>4801.3670000000002</v>
          </cell>
          <cell r="H19">
            <v>4801.3670000000002</v>
          </cell>
          <cell r="I19">
            <v>6275.4290000000001</v>
          </cell>
          <cell r="J19">
            <v>6275.4290000000001</v>
          </cell>
          <cell r="K19">
            <v>7361.1</v>
          </cell>
          <cell r="L19">
            <v>7361.1</v>
          </cell>
        </row>
        <row r="20">
          <cell r="F20">
            <v>1827.8701789364354</v>
          </cell>
          <cell r="G20">
            <v>1900.3869975240013</v>
          </cell>
          <cell r="H20">
            <v>1900.3869975240013</v>
          </cell>
          <cell r="I20">
            <v>2373.3672477999999</v>
          </cell>
          <cell r="J20">
            <v>2373.3672477999999</v>
          </cell>
          <cell r="K20">
            <v>2706.6764700000003</v>
          </cell>
          <cell r="L20">
            <v>2706.6764700000003</v>
          </cell>
        </row>
        <row r="21">
          <cell r="F21">
            <v>3116.0401789364355</v>
          </cell>
          <cell r="G21">
            <v>3533.996997524001</v>
          </cell>
          <cell r="H21">
            <v>3533.996997524001</v>
          </cell>
          <cell r="I21">
            <v>3805.8772478000001</v>
          </cell>
          <cell r="J21">
            <v>4019.9972478</v>
          </cell>
          <cell r="K21">
            <v>4120.9364700000006</v>
          </cell>
          <cell r="L21">
            <v>4425.3864700000004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3"/>
      <sheetName val="F15"/>
    </sheetNames>
    <sheetDataSet>
      <sheetData sheetId="0"/>
      <sheetData sheetId="1">
        <row r="10">
          <cell r="F10">
            <v>117.51</v>
          </cell>
          <cell r="G10">
            <v>187.91</v>
          </cell>
          <cell r="H10">
            <v>187.91</v>
          </cell>
          <cell r="I10">
            <v>124.54</v>
          </cell>
          <cell r="J10">
            <v>199.36</v>
          </cell>
          <cell r="K10">
            <v>131.58000000000001</v>
          </cell>
          <cell r="L10">
            <v>207.74</v>
          </cell>
        </row>
        <row r="11">
          <cell r="F11">
            <v>87.97</v>
          </cell>
          <cell r="G11">
            <v>58.92</v>
          </cell>
          <cell r="H11">
            <v>58.92</v>
          </cell>
          <cell r="I11">
            <v>87.97</v>
          </cell>
          <cell r="J11">
            <v>59.08</v>
          </cell>
          <cell r="K11">
            <v>87.97</v>
          </cell>
          <cell r="L11">
            <v>59.07</v>
          </cell>
        </row>
        <row r="12">
          <cell r="F12">
            <v>0</v>
          </cell>
          <cell r="G12">
            <v>5.68</v>
          </cell>
          <cell r="H12">
            <v>5.68</v>
          </cell>
          <cell r="I12">
            <v>0</v>
          </cell>
          <cell r="J12">
            <v>1.45</v>
          </cell>
          <cell r="K12">
            <v>0</v>
          </cell>
          <cell r="L12">
            <v>0</v>
          </cell>
        </row>
        <row r="13">
          <cell r="F13">
            <v>6.5</v>
          </cell>
          <cell r="G13">
            <v>8.6</v>
          </cell>
          <cell r="H13">
            <v>8.6</v>
          </cell>
          <cell r="I13">
            <v>7.03</v>
          </cell>
          <cell r="J13">
            <v>8.66</v>
          </cell>
          <cell r="K13">
            <v>7.18</v>
          </cell>
          <cell r="L13">
            <v>8.82</v>
          </cell>
        </row>
        <row r="14">
          <cell r="F14">
            <v>73.069999999999993</v>
          </cell>
          <cell r="G14">
            <v>127.3</v>
          </cell>
          <cell r="H14">
            <v>127.3</v>
          </cell>
          <cell r="I14">
            <v>97.82</v>
          </cell>
          <cell r="J14">
            <v>127.36</v>
          </cell>
          <cell r="K14">
            <v>97.82</v>
          </cell>
          <cell r="L14">
            <v>127.36</v>
          </cell>
        </row>
        <row r="15">
          <cell r="F15">
            <v>1</v>
          </cell>
          <cell r="G15">
            <v>1.6</v>
          </cell>
          <cell r="H15">
            <v>1.6</v>
          </cell>
          <cell r="I15">
            <v>1.04</v>
          </cell>
          <cell r="J15">
            <v>1.69</v>
          </cell>
          <cell r="K15">
            <v>1.08</v>
          </cell>
          <cell r="L15">
            <v>1.76</v>
          </cell>
        </row>
        <row r="16">
          <cell r="F16">
            <v>284.05</v>
          </cell>
          <cell r="G16">
            <v>386.81</v>
          </cell>
          <cell r="H16">
            <v>386.81</v>
          </cell>
          <cell r="I16">
            <v>316.32</v>
          </cell>
          <cell r="J16">
            <v>394.22</v>
          </cell>
          <cell r="K16">
            <v>323.47000000000003</v>
          </cell>
          <cell r="L16">
            <v>401.23</v>
          </cell>
        </row>
        <row r="21">
          <cell r="F21">
            <v>284.05</v>
          </cell>
          <cell r="G21">
            <v>386.81</v>
          </cell>
          <cell r="H21">
            <v>386.81</v>
          </cell>
          <cell r="I21">
            <v>316.32</v>
          </cell>
          <cell r="J21">
            <v>394.22</v>
          </cell>
          <cell r="K21">
            <v>323.47000000000003</v>
          </cell>
          <cell r="L21">
            <v>401.23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3"/>
      <sheetName val="F15"/>
    </sheetNames>
    <sheetDataSet>
      <sheetData sheetId="0"/>
      <sheetData sheetId="1">
        <row r="10">
          <cell r="F10">
            <v>100.18</v>
          </cell>
          <cell r="G10">
            <v>189.13</v>
          </cell>
          <cell r="H10">
            <v>189.13</v>
          </cell>
          <cell r="I10">
            <v>106.14</v>
          </cell>
          <cell r="J10">
            <v>201.5</v>
          </cell>
          <cell r="K10">
            <v>112.12</v>
          </cell>
          <cell r="L10">
            <v>210.31</v>
          </cell>
        </row>
        <row r="11">
          <cell r="F11">
            <v>86.43</v>
          </cell>
          <cell r="G11">
            <v>58.72</v>
          </cell>
          <cell r="H11">
            <v>58.72</v>
          </cell>
          <cell r="I11">
            <v>86.43</v>
          </cell>
          <cell r="J11">
            <v>59.13</v>
          </cell>
          <cell r="K11">
            <v>86.43</v>
          </cell>
          <cell r="L11">
            <v>59.13</v>
          </cell>
        </row>
        <row r="12">
          <cell r="F12">
            <v>24.01</v>
          </cell>
          <cell r="G12">
            <v>41.45</v>
          </cell>
          <cell r="H12">
            <v>41.45</v>
          </cell>
          <cell r="I12">
            <v>15.88</v>
          </cell>
          <cell r="J12">
            <v>36.08</v>
          </cell>
          <cell r="K12">
            <v>0</v>
          </cell>
          <cell r="L12">
            <v>30.08</v>
          </cell>
        </row>
        <row r="13">
          <cell r="F13">
            <v>8.58</v>
          </cell>
          <cell r="G13">
            <v>11.81</v>
          </cell>
          <cell r="H13">
            <v>11.81</v>
          </cell>
          <cell r="I13">
            <v>9.25</v>
          </cell>
          <cell r="J13">
            <v>11.85</v>
          </cell>
          <cell r="K13">
            <v>9.17</v>
          </cell>
          <cell r="L13">
            <v>11.96</v>
          </cell>
        </row>
        <row r="14">
          <cell r="F14">
            <v>128.07</v>
          </cell>
          <cell r="G14">
            <v>224.31</v>
          </cell>
          <cell r="H14">
            <v>224.31</v>
          </cell>
          <cell r="I14">
            <v>171.02</v>
          </cell>
          <cell r="J14">
            <v>224.75</v>
          </cell>
          <cell r="K14">
            <v>171.02</v>
          </cell>
          <cell r="L14">
            <v>224.75</v>
          </cell>
        </row>
        <row r="15">
          <cell r="F15">
            <v>2.81</v>
          </cell>
          <cell r="G15">
            <v>7.38</v>
          </cell>
          <cell r="H15">
            <v>7.38</v>
          </cell>
          <cell r="I15">
            <v>2.92</v>
          </cell>
          <cell r="J15">
            <v>7.7</v>
          </cell>
          <cell r="K15">
            <v>3.04</v>
          </cell>
          <cell r="L15">
            <v>8.01</v>
          </cell>
        </row>
        <row r="16">
          <cell r="F16">
            <v>344.46</v>
          </cell>
          <cell r="G16">
            <v>518.04000000000008</v>
          </cell>
          <cell r="H16">
            <v>518.04000000000008</v>
          </cell>
          <cell r="I16">
            <v>385.8</v>
          </cell>
          <cell r="J16">
            <v>525.6099999999999</v>
          </cell>
          <cell r="K16">
            <v>375.7</v>
          </cell>
          <cell r="L16">
            <v>528.22</v>
          </cell>
        </row>
        <row r="21">
          <cell r="F21">
            <v>344.46</v>
          </cell>
          <cell r="G21">
            <v>518.04000000000008</v>
          </cell>
          <cell r="H21">
            <v>518.04000000000008</v>
          </cell>
          <cell r="I21">
            <v>385.8</v>
          </cell>
          <cell r="J21">
            <v>525.6099999999999</v>
          </cell>
          <cell r="K21">
            <v>375.7</v>
          </cell>
          <cell r="L21">
            <v>528.22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54"/>
  <sheetViews>
    <sheetView tabSelected="1" topLeftCell="A5" workbookViewId="0">
      <selection activeCell="F16" sqref="F16:L16"/>
    </sheetView>
  </sheetViews>
  <sheetFormatPr defaultColWidth="9.28515625" defaultRowHeight="14.25" x14ac:dyDescent="0.25"/>
  <cols>
    <col min="1" max="1" width="2.140625" style="1" customWidth="1"/>
    <col min="2" max="2" width="5.7109375" style="1" customWidth="1"/>
    <col min="3" max="3" width="34.28515625" style="1" customWidth="1"/>
    <col min="4" max="5" width="10.85546875" style="1" customWidth="1"/>
    <col min="6" max="6" width="11.42578125" style="1" customWidth="1"/>
    <col min="7" max="7" width="9.42578125" style="1" customWidth="1"/>
    <col min="8" max="8" width="13.42578125" style="1" customWidth="1"/>
    <col min="9" max="9" width="12.28515625" style="1" customWidth="1"/>
    <col min="10" max="10" width="10.7109375" style="1" customWidth="1"/>
    <col min="11" max="11" width="12.140625" style="1" customWidth="1"/>
    <col min="12" max="12" width="10.85546875" style="1" customWidth="1"/>
    <col min="13" max="13" width="9.5703125" style="1" customWidth="1"/>
    <col min="14" max="16384" width="9.28515625" style="1"/>
  </cols>
  <sheetData>
    <row r="1" spans="2:13" ht="15" x14ac:dyDescent="0.25">
      <c r="C1" s="2"/>
      <c r="D1" s="2"/>
      <c r="E1" s="2"/>
      <c r="F1" s="3" t="s">
        <v>0</v>
      </c>
      <c r="G1" s="2"/>
      <c r="H1" s="2"/>
      <c r="I1" s="2"/>
      <c r="J1" s="2"/>
      <c r="K1" s="2"/>
      <c r="L1" s="2"/>
      <c r="M1" s="2"/>
    </row>
    <row r="2" spans="2:13" ht="15" x14ac:dyDescent="0.25">
      <c r="C2" s="2"/>
      <c r="D2" s="2"/>
      <c r="E2" s="62" t="s">
        <v>52</v>
      </c>
      <c r="F2" s="62"/>
      <c r="G2" s="62"/>
      <c r="H2" s="2"/>
      <c r="I2" s="2"/>
      <c r="J2" s="2"/>
      <c r="K2" s="2"/>
      <c r="L2" s="2"/>
      <c r="M2" s="2"/>
    </row>
    <row r="3" spans="2:13" s="4" customFormat="1" ht="15.75" x14ac:dyDescent="0.2">
      <c r="C3" s="2"/>
      <c r="D3" s="2"/>
      <c r="F3" s="5" t="s">
        <v>2</v>
      </c>
      <c r="G3" s="2"/>
      <c r="H3" s="2"/>
      <c r="I3" s="2"/>
      <c r="J3" s="2"/>
      <c r="K3" s="2"/>
      <c r="L3" s="2"/>
      <c r="M3" s="2"/>
    </row>
    <row r="4" spans="2:13" ht="12.75" customHeight="1" x14ac:dyDescent="0.25">
      <c r="B4" s="67" t="s">
        <v>3</v>
      </c>
      <c r="C4" s="70" t="s">
        <v>4</v>
      </c>
      <c r="D4" s="72" t="s">
        <v>5</v>
      </c>
      <c r="E4" s="70" t="s">
        <v>6</v>
      </c>
      <c r="F4" s="63" t="s">
        <v>7</v>
      </c>
      <c r="G4" s="75"/>
      <c r="H4" s="64"/>
      <c r="I4" s="63" t="s">
        <v>8</v>
      </c>
      <c r="J4" s="64"/>
      <c r="K4" s="63" t="s">
        <v>85</v>
      </c>
      <c r="L4" s="64"/>
      <c r="M4" s="65" t="s">
        <v>9</v>
      </c>
    </row>
    <row r="5" spans="2:13" ht="30" customHeight="1" x14ac:dyDescent="0.25">
      <c r="B5" s="68"/>
      <c r="C5" s="70"/>
      <c r="D5" s="73"/>
      <c r="E5" s="70"/>
      <c r="F5" s="7" t="s">
        <v>10</v>
      </c>
      <c r="G5" s="7" t="s">
        <v>11</v>
      </c>
      <c r="H5" s="7" t="s">
        <v>12</v>
      </c>
      <c r="I5" s="7" t="s">
        <v>10</v>
      </c>
      <c r="J5" s="7" t="s">
        <v>13</v>
      </c>
      <c r="K5" s="7" t="s">
        <v>10</v>
      </c>
      <c r="L5" s="7" t="s">
        <v>13</v>
      </c>
      <c r="M5" s="65"/>
    </row>
    <row r="6" spans="2:13" ht="36" customHeight="1" x14ac:dyDescent="0.25">
      <c r="B6" s="69"/>
      <c r="C6" s="71"/>
      <c r="D6" s="74"/>
      <c r="E6" s="71"/>
      <c r="F6" s="7" t="s">
        <v>15</v>
      </c>
      <c r="G6" s="7" t="s">
        <v>16</v>
      </c>
      <c r="H6" s="7" t="s">
        <v>17</v>
      </c>
      <c r="I6" s="7" t="s">
        <v>15</v>
      </c>
      <c r="J6" s="7" t="s">
        <v>45</v>
      </c>
      <c r="K6" s="7" t="s">
        <v>15</v>
      </c>
      <c r="L6" s="7" t="s">
        <v>45</v>
      </c>
      <c r="M6" s="66"/>
    </row>
    <row r="7" spans="2:13" ht="15" x14ac:dyDescent="0.25">
      <c r="B7" s="10" t="s">
        <v>20</v>
      </c>
      <c r="C7" s="11" t="s">
        <v>21</v>
      </c>
      <c r="D7" s="8"/>
      <c r="E7" s="8"/>
      <c r="F7" s="7"/>
      <c r="G7" s="7"/>
      <c r="H7" s="7"/>
      <c r="I7" s="7"/>
      <c r="J7" s="7"/>
      <c r="K7" s="7"/>
      <c r="L7" s="7"/>
      <c r="M7" s="9"/>
    </row>
    <row r="8" spans="2:13" ht="15" x14ac:dyDescent="0.25">
      <c r="B8" s="12">
        <v>1</v>
      </c>
      <c r="C8" s="13" t="s">
        <v>22</v>
      </c>
      <c r="D8" s="12" t="s">
        <v>23</v>
      </c>
      <c r="E8" s="14" t="s">
        <v>24</v>
      </c>
      <c r="F8" s="50">
        <f t="shared" ref="F8:H14" si="0">F27+F46+F65+F84+F103+F122+F141</f>
        <v>1489.12</v>
      </c>
      <c r="G8" s="50">
        <f t="shared" si="0"/>
        <v>2098.62</v>
      </c>
      <c r="H8" s="50">
        <f t="shared" si="0"/>
        <v>2098.62</v>
      </c>
      <c r="I8" s="50">
        <f t="shared" ref="I8:J14" si="1">I27+I46+I65+F84+I103+I122+I141</f>
        <v>1573.02</v>
      </c>
      <c r="J8" s="50">
        <f t="shared" si="1"/>
        <v>2207.0100000000002</v>
      </c>
      <c r="K8" s="50">
        <f t="shared" ref="K8:L14" si="2">K27+K46+K65+I84+K103+K122+K141</f>
        <v>1643.63</v>
      </c>
      <c r="L8" s="50">
        <f t="shared" si="2"/>
        <v>2277.9</v>
      </c>
      <c r="M8" s="15"/>
    </row>
    <row r="9" spans="2:13" ht="15" x14ac:dyDescent="0.25">
      <c r="B9" s="12">
        <f t="shared" ref="B9:B14" si="3">B8+1</f>
        <v>2</v>
      </c>
      <c r="C9" s="16" t="s">
        <v>25</v>
      </c>
      <c r="D9" s="12" t="s">
        <v>23</v>
      </c>
      <c r="E9" s="14" t="s">
        <v>26</v>
      </c>
      <c r="F9" s="50">
        <f t="shared" si="0"/>
        <v>725.03</v>
      </c>
      <c r="G9" s="50">
        <f t="shared" si="0"/>
        <v>607.55999999999995</v>
      </c>
      <c r="H9" s="50">
        <f t="shared" si="0"/>
        <v>607.55999999999995</v>
      </c>
      <c r="I9" s="50">
        <f t="shared" si="1"/>
        <v>730.81</v>
      </c>
      <c r="J9" s="50">
        <f t="shared" si="1"/>
        <v>610.51</v>
      </c>
      <c r="K9" s="50">
        <f t="shared" si="2"/>
        <v>729.62999999999988</v>
      </c>
      <c r="L9" s="50">
        <f t="shared" si="2"/>
        <v>635.02</v>
      </c>
      <c r="M9" s="15"/>
    </row>
    <row r="10" spans="2:13" ht="15" x14ac:dyDescent="0.25">
      <c r="B10" s="12">
        <f t="shared" si="3"/>
        <v>3</v>
      </c>
      <c r="C10" s="13" t="s">
        <v>27</v>
      </c>
      <c r="D10" s="12" t="s">
        <v>23</v>
      </c>
      <c r="E10" s="17" t="s">
        <v>28</v>
      </c>
      <c r="F10" s="50">
        <f t="shared" si="0"/>
        <v>727.06</v>
      </c>
      <c r="G10" s="50">
        <f t="shared" si="0"/>
        <v>733.42000000000007</v>
      </c>
      <c r="H10" s="50">
        <f t="shared" si="0"/>
        <v>733.42000000000007</v>
      </c>
      <c r="I10" s="50">
        <f t="shared" si="1"/>
        <v>680.18000000000006</v>
      </c>
      <c r="J10" s="50">
        <f t="shared" si="1"/>
        <v>695.24</v>
      </c>
      <c r="K10" s="50">
        <f t="shared" si="2"/>
        <v>618.58000000000004</v>
      </c>
      <c r="L10" s="50">
        <f t="shared" si="2"/>
        <v>679.76</v>
      </c>
      <c r="M10" s="15"/>
    </row>
    <row r="11" spans="2:13" ht="15" x14ac:dyDescent="0.25">
      <c r="B11" s="12">
        <f t="shared" si="3"/>
        <v>4</v>
      </c>
      <c r="C11" s="16" t="s">
        <v>29</v>
      </c>
      <c r="D11" s="12" t="s">
        <v>23</v>
      </c>
      <c r="E11" s="17" t="s">
        <v>30</v>
      </c>
      <c r="F11" s="50">
        <f t="shared" si="0"/>
        <v>266.19</v>
      </c>
      <c r="G11" s="50">
        <f t="shared" si="0"/>
        <v>303.39</v>
      </c>
      <c r="H11" s="50">
        <f t="shared" si="0"/>
        <v>303.39</v>
      </c>
      <c r="I11" s="50">
        <f t="shared" si="1"/>
        <v>272.86999999999995</v>
      </c>
      <c r="J11" s="50">
        <f t="shared" si="1"/>
        <v>290.91999999999996</v>
      </c>
      <c r="K11" s="50">
        <f t="shared" si="2"/>
        <v>273.71000000000004</v>
      </c>
      <c r="L11" s="50">
        <f t="shared" si="2"/>
        <v>282.89</v>
      </c>
      <c r="M11" s="15"/>
    </row>
    <row r="12" spans="2:13" ht="15" x14ac:dyDescent="0.25">
      <c r="B12" s="12">
        <f t="shared" si="3"/>
        <v>5</v>
      </c>
      <c r="C12" s="13" t="s">
        <v>31</v>
      </c>
      <c r="D12" s="12" t="s">
        <v>23</v>
      </c>
      <c r="E12" s="17" t="s">
        <v>32</v>
      </c>
      <c r="F12" s="50">
        <f t="shared" si="0"/>
        <v>1133.81</v>
      </c>
      <c r="G12" s="50">
        <f t="shared" si="0"/>
        <v>1471.9</v>
      </c>
      <c r="H12" s="50">
        <f t="shared" si="0"/>
        <v>1471.9</v>
      </c>
      <c r="I12" s="50">
        <f t="shared" si="1"/>
        <v>1537</v>
      </c>
      <c r="J12" s="50">
        <f t="shared" si="1"/>
        <v>1476.29</v>
      </c>
      <c r="K12" s="50">
        <f t="shared" si="2"/>
        <v>1535.97</v>
      </c>
      <c r="L12" s="50">
        <f t="shared" si="2"/>
        <v>1503.24</v>
      </c>
      <c r="M12" s="15"/>
    </row>
    <row r="13" spans="2:13" ht="15" x14ac:dyDescent="0.25">
      <c r="B13" s="12">
        <f t="shared" si="3"/>
        <v>6</v>
      </c>
      <c r="C13" s="13" t="s">
        <v>33</v>
      </c>
      <c r="D13" s="12" t="s">
        <v>23</v>
      </c>
      <c r="E13" s="17" t="s">
        <v>34</v>
      </c>
      <c r="F13" s="50">
        <f t="shared" si="0"/>
        <v>104.36</v>
      </c>
      <c r="G13" s="50">
        <f t="shared" si="0"/>
        <v>68.37</v>
      </c>
      <c r="H13" s="50">
        <f t="shared" si="0"/>
        <v>68.37</v>
      </c>
      <c r="I13" s="50">
        <f t="shared" si="1"/>
        <v>108.54</v>
      </c>
      <c r="J13" s="50">
        <f t="shared" si="1"/>
        <v>72.12</v>
      </c>
      <c r="K13" s="50">
        <f t="shared" si="2"/>
        <v>112.6</v>
      </c>
      <c r="L13" s="50">
        <f t="shared" si="2"/>
        <v>73.16</v>
      </c>
      <c r="M13" s="15"/>
    </row>
    <row r="14" spans="2:13" ht="15" x14ac:dyDescent="0.25">
      <c r="B14" s="6">
        <f t="shared" si="3"/>
        <v>7</v>
      </c>
      <c r="C14" s="18" t="s">
        <v>21</v>
      </c>
      <c r="D14" s="6" t="s">
        <v>23</v>
      </c>
      <c r="E14" s="17"/>
      <c r="F14" s="50">
        <f t="shared" si="0"/>
        <v>4236.8500000000004</v>
      </c>
      <c r="G14" s="50">
        <f t="shared" si="0"/>
        <v>5146.5199999999995</v>
      </c>
      <c r="H14" s="50">
        <f t="shared" si="0"/>
        <v>5146.5199999999995</v>
      </c>
      <c r="I14" s="50">
        <f t="shared" si="1"/>
        <v>4685.34</v>
      </c>
      <c r="J14" s="50">
        <f t="shared" si="1"/>
        <v>5207.8500000000004</v>
      </c>
      <c r="K14" s="50">
        <f t="shared" si="2"/>
        <v>4688.92</v>
      </c>
      <c r="L14" s="50">
        <f t="shared" si="2"/>
        <v>5305.65</v>
      </c>
      <c r="M14" s="15"/>
    </row>
    <row r="15" spans="2:13" ht="15" x14ac:dyDescent="0.25">
      <c r="B15" s="6" t="s">
        <v>35</v>
      </c>
      <c r="C15" s="6" t="s">
        <v>36</v>
      </c>
      <c r="D15" s="17"/>
      <c r="E15" s="17"/>
      <c r="F15" s="50"/>
      <c r="G15" s="50"/>
      <c r="H15" s="50"/>
      <c r="I15" s="50"/>
      <c r="J15" s="50"/>
      <c r="K15" s="50"/>
      <c r="L15" s="50"/>
      <c r="M15" s="13"/>
    </row>
    <row r="16" spans="2:13" ht="15" x14ac:dyDescent="0.25">
      <c r="B16" s="12">
        <v>1</v>
      </c>
      <c r="C16" s="17" t="s">
        <v>37</v>
      </c>
      <c r="D16" s="12" t="s">
        <v>38</v>
      </c>
      <c r="E16" s="17" t="s">
        <v>39</v>
      </c>
      <c r="F16" s="54">
        <f>F18/F17*10</f>
        <v>3.839666469046227</v>
      </c>
      <c r="G16" s="54">
        <f t="shared" ref="G16:L16" si="4">G18/G17*10</f>
        <v>3.7685417712403328</v>
      </c>
      <c r="H16" s="54">
        <f t="shared" si="4"/>
        <v>3.7685418680493892</v>
      </c>
      <c r="I16" s="54">
        <f t="shared" si="4"/>
        <v>3.5843002593014681</v>
      </c>
      <c r="J16" s="54">
        <f t="shared" si="4"/>
        <v>3.5812108314729434</v>
      </c>
      <c r="K16" s="54">
        <f t="shared" si="4"/>
        <v>3.4169111243674251</v>
      </c>
      <c r="L16" s="54">
        <f t="shared" si="4"/>
        <v>3.4169111243674251</v>
      </c>
      <c r="M16" s="13"/>
    </row>
    <row r="17" spans="2:13" ht="15" x14ac:dyDescent="0.25">
      <c r="B17" s="12">
        <f>B16+1</f>
        <v>2</v>
      </c>
      <c r="C17" s="17" t="s">
        <v>40</v>
      </c>
      <c r="D17" s="12" t="s">
        <v>41</v>
      </c>
      <c r="E17" s="17" t="s">
        <v>42</v>
      </c>
      <c r="F17" s="55">
        <f t="shared" ref="F17:H19" si="5">F36+F55+F74+F93+F112+F131+F150</f>
        <v>21611.653921686477</v>
      </c>
      <c r="G17" s="55">
        <f t="shared" si="5"/>
        <v>21611.653921686477</v>
      </c>
      <c r="H17" s="55">
        <f t="shared" si="5"/>
        <v>21611.653921686477</v>
      </c>
      <c r="I17" s="55">
        <f t="shared" ref="I17:J19" si="6">I36+I55+I74+F93+I112+I131+I150</f>
        <v>24006.579006000004</v>
      </c>
      <c r="J17" s="55">
        <f t="shared" si="6"/>
        <v>24006.579006000004</v>
      </c>
      <c r="K17" s="50">
        <f t="shared" ref="K17:L19" si="7">K36+K55+K74+I93+K112+K131+K150</f>
        <v>27676.54</v>
      </c>
      <c r="L17" s="50">
        <f t="shared" si="7"/>
        <v>27676.54</v>
      </c>
      <c r="M17" s="13"/>
    </row>
    <row r="18" spans="2:13" ht="15" x14ac:dyDescent="0.25">
      <c r="B18" s="12">
        <f>B17+1</f>
        <v>3</v>
      </c>
      <c r="C18" s="17" t="s">
        <v>36</v>
      </c>
      <c r="D18" s="12" t="s">
        <v>23</v>
      </c>
      <c r="E18" s="17"/>
      <c r="F18" s="55">
        <f t="shared" si="5"/>
        <v>8298.1542903730951</v>
      </c>
      <c r="G18" s="55">
        <f t="shared" si="5"/>
        <v>8144.4420549465449</v>
      </c>
      <c r="H18" s="55">
        <f t="shared" si="5"/>
        <v>8144.4422641669262</v>
      </c>
      <c r="I18" s="55">
        <f t="shared" si="6"/>
        <v>8604.6787356146997</v>
      </c>
      <c r="J18" s="55">
        <f t="shared" si="6"/>
        <v>8597.2620762898187</v>
      </c>
      <c r="K18" s="50">
        <f t="shared" si="7"/>
        <v>9456.827741000001</v>
      </c>
      <c r="L18" s="50">
        <f t="shared" si="7"/>
        <v>9456.827741000001</v>
      </c>
      <c r="M18" s="13"/>
    </row>
    <row r="19" spans="2:13" ht="15" x14ac:dyDescent="0.25">
      <c r="B19" s="6" t="s">
        <v>43</v>
      </c>
      <c r="C19" s="6" t="s">
        <v>44</v>
      </c>
      <c r="D19" s="12" t="s">
        <v>23</v>
      </c>
      <c r="E19" s="13"/>
      <c r="F19" s="55">
        <f t="shared" si="5"/>
        <v>12535.004290373096</v>
      </c>
      <c r="G19" s="55">
        <f t="shared" si="5"/>
        <v>13290.962054946544</v>
      </c>
      <c r="H19" s="55">
        <f t="shared" si="5"/>
        <v>13290.962264166927</v>
      </c>
      <c r="I19" s="55">
        <f t="shared" si="6"/>
        <v>13290.0187356147</v>
      </c>
      <c r="J19" s="55">
        <f t="shared" si="6"/>
        <v>13805.112076289819</v>
      </c>
      <c r="K19" s="50">
        <f t="shared" si="7"/>
        <v>14145.747741000001</v>
      </c>
      <c r="L19" s="50">
        <f t="shared" si="7"/>
        <v>14762.477740999999</v>
      </c>
      <c r="M19" s="13"/>
    </row>
    <row r="20" spans="2:13" ht="15" x14ac:dyDescent="0.25">
      <c r="B20" s="58"/>
      <c r="C20" s="58"/>
      <c r="D20" s="59"/>
      <c r="F20" s="61"/>
      <c r="G20" s="61"/>
      <c r="H20" s="61"/>
      <c r="I20" s="61"/>
      <c r="J20" s="61"/>
      <c r="K20" s="60"/>
      <c r="L20" s="60"/>
    </row>
    <row r="21" spans="2:13" ht="15" x14ac:dyDescent="0.25">
      <c r="C21" s="2"/>
      <c r="D21" s="2"/>
      <c r="E21" s="2"/>
      <c r="F21" s="3" t="s">
        <v>1</v>
      </c>
      <c r="G21" s="2"/>
      <c r="H21" s="2"/>
      <c r="I21" s="2"/>
      <c r="J21" s="2"/>
      <c r="K21" s="2"/>
      <c r="L21" s="2"/>
      <c r="M21" s="2"/>
    </row>
    <row r="22" spans="2:13" s="4" customFormat="1" ht="15.75" x14ac:dyDescent="0.2">
      <c r="C22" s="2"/>
      <c r="D22" s="2"/>
      <c r="F22" s="5" t="s">
        <v>2</v>
      </c>
      <c r="G22" s="2"/>
      <c r="H22" s="2"/>
      <c r="I22" s="2"/>
      <c r="J22" s="2"/>
      <c r="K22" s="2"/>
      <c r="L22" s="2"/>
      <c r="M22" s="2"/>
    </row>
    <row r="23" spans="2:13" ht="15" x14ac:dyDescent="0.25">
      <c r="B23" s="67" t="s">
        <v>3</v>
      </c>
      <c r="C23" s="70" t="s">
        <v>4</v>
      </c>
      <c r="D23" s="72" t="s">
        <v>5</v>
      </c>
      <c r="E23" s="70" t="s">
        <v>6</v>
      </c>
      <c r="F23" s="63" t="s">
        <v>7</v>
      </c>
      <c r="G23" s="75"/>
      <c r="H23" s="64"/>
      <c r="I23" s="63" t="s">
        <v>8</v>
      </c>
      <c r="J23" s="64"/>
      <c r="K23" s="63" t="s">
        <v>85</v>
      </c>
      <c r="L23" s="64"/>
      <c r="M23" s="65" t="s">
        <v>9</v>
      </c>
    </row>
    <row r="24" spans="2:13" ht="33" customHeight="1" x14ac:dyDescent="0.25">
      <c r="B24" s="68"/>
      <c r="C24" s="70"/>
      <c r="D24" s="73"/>
      <c r="E24" s="70"/>
      <c r="F24" s="7" t="s">
        <v>10</v>
      </c>
      <c r="G24" s="7" t="s">
        <v>11</v>
      </c>
      <c r="H24" s="7" t="s">
        <v>12</v>
      </c>
      <c r="I24" s="7" t="s">
        <v>10</v>
      </c>
      <c r="J24" s="7" t="s">
        <v>13</v>
      </c>
      <c r="K24" s="7" t="s">
        <v>10</v>
      </c>
      <c r="L24" s="7" t="s">
        <v>14</v>
      </c>
      <c r="M24" s="65"/>
    </row>
    <row r="25" spans="2:13" ht="24" customHeight="1" x14ac:dyDescent="0.25">
      <c r="B25" s="69"/>
      <c r="C25" s="71"/>
      <c r="D25" s="74"/>
      <c r="E25" s="71"/>
      <c r="F25" s="7" t="s">
        <v>15</v>
      </c>
      <c r="G25" s="7" t="s">
        <v>16</v>
      </c>
      <c r="H25" s="7" t="s">
        <v>17</v>
      </c>
      <c r="I25" s="7" t="s">
        <v>15</v>
      </c>
      <c r="J25" s="7" t="s">
        <v>18</v>
      </c>
      <c r="K25" s="7" t="s">
        <v>15</v>
      </c>
      <c r="L25" s="7" t="s">
        <v>19</v>
      </c>
      <c r="M25" s="66"/>
    </row>
    <row r="26" spans="2:13" ht="15" x14ac:dyDescent="0.25">
      <c r="B26" s="10" t="s">
        <v>20</v>
      </c>
      <c r="C26" s="11" t="s">
        <v>21</v>
      </c>
      <c r="D26" s="8"/>
      <c r="E26" s="8"/>
      <c r="F26" s="7"/>
      <c r="G26" s="7"/>
      <c r="H26" s="7"/>
      <c r="I26" s="7"/>
      <c r="J26" s="7"/>
      <c r="K26" s="7"/>
      <c r="L26" s="7"/>
      <c r="M26" s="9"/>
    </row>
    <row r="27" spans="2:13" ht="15" x14ac:dyDescent="0.25">
      <c r="B27" s="12">
        <v>1</v>
      </c>
      <c r="C27" s="13" t="s">
        <v>22</v>
      </c>
      <c r="D27" s="12" t="s">
        <v>23</v>
      </c>
      <c r="E27" s="14" t="s">
        <v>24</v>
      </c>
      <c r="F27" s="50">
        <f>[1]F1!F9</f>
        <v>206.99</v>
      </c>
      <c r="G27" s="50">
        <f>[1]F1!G9</f>
        <v>285.64999999999998</v>
      </c>
      <c r="H27" s="50">
        <f>[1]F1!H9</f>
        <v>285.64999999999998</v>
      </c>
      <c r="I27" s="50">
        <f>[1]F1!I9</f>
        <v>218.71</v>
      </c>
      <c r="J27" s="50">
        <f>[1]F1!J9</f>
        <v>299.98</v>
      </c>
      <c r="K27" s="50">
        <f>[1]F1!K9</f>
        <v>230.98</v>
      </c>
      <c r="L27" s="50">
        <f>[1]F1!L9</f>
        <v>312.97000000000003</v>
      </c>
      <c r="M27" s="15"/>
    </row>
    <row r="28" spans="2:13" ht="15" x14ac:dyDescent="0.25">
      <c r="B28" s="12">
        <f t="shared" ref="B28:B33" si="8">B27+1</f>
        <v>2</v>
      </c>
      <c r="C28" s="16" t="s">
        <v>25</v>
      </c>
      <c r="D28" s="12" t="s">
        <v>23</v>
      </c>
      <c r="E28" s="14" t="s">
        <v>26</v>
      </c>
      <c r="F28" s="51">
        <f>[1]F1!F10</f>
        <v>1.44</v>
      </c>
      <c r="G28" s="51">
        <f>[1]F1!G10</f>
        <v>29.19</v>
      </c>
      <c r="H28" s="50">
        <f>[1]F1!H10</f>
        <v>29.19</v>
      </c>
      <c r="I28" s="52">
        <f>[1]F1!I10</f>
        <v>1.44</v>
      </c>
      <c r="J28" s="50">
        <f>[1]F1!J10</f>
        <v>30.5</v>
      </c>
      <c r="K28" s="52">
        <f>[1]F1!K10</f>
        <v>1.44</v>
      </c>
      <c r="L28" s="50">
        <f>[1]F1!L10</f>
        <v>34.56</v>
      </c>
      <c r="M28" s="15"/>
    </row>
    <row r="29" spans="2:13" ht="15" x14ac:dyDescent="0.25">
      <c r="B29" s="12">
        <f t="shared" si="8"/>
        <v>3</v>
      </c>
      <c r="C29" s="13" t="s">
        <v>27</v>
      </c>
      <c r="D29" s="12" t="s">
        <v>23</v>
      </c>
      <c r="E29" s="17" t="s">
        <v>28</v>
      </c>
      <c r="F29" s="50">
        <f>[1]F1!F11</f>
        <v>0.23</v>
      </c>
      <c r="G29" s="50">
        <f>[1]F1!G11</f>
        <v>0</v>
      </c>
      <c r="H29" s="50">
        <f>[1]F1!H11</f>
        <v>0</v>
      </c>
      <c r="I29" s="50">
        <f>[1]F1!I11</f>
        <v>0.38</v>
      </c>
      <c r="J29" s="50">
        <f>[1]F1!J11</f>
        <v>0</v>
      </c>
      <c r="K29" s="50">
        <f>[1]F1!K11</f>
        <v>0.24</v>
      </c>
      <c r="L29" s="50">
        <f>[1]F1!L11</f>
        <v>0</v>
      </c>
      <c r="M29" s="15"/>
    </row>
    <row r="30" spans="2:13" ht="15" x14ac:dyDescent="0.25">
      <c r="B30" s="12">
        <f t="shared" si="8"/>
        <v>4</v>
      </c>
      <c r="C30" s="16" t="s">
        <v>29</v>
      </c>
      <c r="D30" s="12" t="s">
        <v>23</v>
      </c>
      <c r="E30" s="17" t="s">
        <v>30</v>
      </c>
      <c r="F30" s="50">
        <f>[1]F1!F12</f>
        <v>33.74</v>
      </c>
      <c r="G30" s="50">
        <f>[1]F1!G12</f>
        <v>36.450000000000003</v>
      </c>
      <c r="H30" s="50">
        <f>[1]F1!H12</f>
        <v>36.450000000000003</v>
      </c>
      <c r="I30" s="50">
        <f>[1]F1!I12</f>
        <v>34.46</v>
      </c>
      <c r="J30" s="50">
        <f>[1]F1!J12</f>
        <v>36.28</v>
      </c>
      <c r="K30" s="50">
        <f>[1]F1!K12</f>
        <v>34.71</v>
      </c>
      <c r="L30" s="50">
        <f>[1]F1!L12</f>
        <v>34.49</v>
      </c>
      <c r="M30" s="15"/>
    </row>
    <row r="31" spans="2:13" ht="15" x14ac:dyDescent="0.25">
      <c r="B31" s="12">
        <f t="shared" si="8"/>
        <v>5</v>
      </c>
      <c r="C31" s="13" t="s">
        <v>31</v>
      </c>
      <c r="D31" s="12" t="s">
        <v>23</v>
      </c>
      <c r="E31" s="17" t="s">
        <v>32</v>
      </c>
      <c r="F31" s="50">
        <f>[1]F1!F13</f>
        <v>104.8</v>
      </c>
      <c r="G31" s="50">
        <f>[1]F1!G13</f>
        <v>141.36000000000001</v>
      </c>
      <c r="H31" s="50">
        <f>[1]F1!H13</f>
        <v>141.36000000000001</v>
      </c>
      <c r="I31" s="50">
        <f>[1]F1!I13</f>
        <v>141.46</v>
      </c>
      <c r="J31" s="50">
        <f>[1]F1!J13</f>
        <v>141.66</v>
      </c>
      <c r="K31" s="50">
        <f>[1]F1!K13</f>
        <v>141.46</v>
      </c>
      <c r="L31" s="50">
        <f>[1]F1!L13</f>
        <v>142.36000000000001</v>
      </c>
      <c r="M31" s="15"/>
    </row>
    <row r="32" spans="2:13" ht="15" x14ac:dyDescent="0.25">
      <c r="B32" s="12">
        <f t="shared" si="8"/>
        <v>6</v>
      </c>
      <c r="C32" s="13" t="s">
        <v>33</v>
      </c>
      <c r="D32" s="12" t="s">
        <v>23</v>
      </c>
      <c r="E32" s="17" t="s">
        <v>34</v>
      </c>
      <c r="F32" s="50">
        <f>[1]F1!F14</f>
        <v>15.22</v>
      </c>
      <c r="G32" s="50">
        <f>[1]F1!G14</f>
        <v>8.35</v>
      </c>
      <c r="H32" s="50">
        <f>[1]F1!H14</f>
        <v>8.35</v>
      </c>
      <c r="I32" s="50">
        <f>[1]F1!I14</f>
        <v>15.83</v>
      </c>
      <c r="J32" s="50">
        <f>[1]F1!J14</f>
        <v>9.07</v>
      </c>
      <c r="K32" s="50">
        <f>[1]F1!K14</f>
        <v>16.46</v>
      </c>
      <c r="L32" s="50">
        <f>[1]F1!L14</f>
        <v>9.44</v>
      </c>
      <c r="M32" s="15"/>
    </row>
    <row r="33" spans="2:13" ht="15" x14ac:dyDescent="0.25">
      <c r="B33" s="6">
        <f t="shared" si="8"/>
        <v>7</v>
      </c>
      <c r="C33" s="18" t="s">
        <v>21</v>
      </c>
      <c r="D33" s="6" t="s">
        <v>23</v>
      </c>
      <c r="E33" s="17"/>
      <c r="F33" s="50">
        <f>[1]F1!F15</f>
        <v>331.97999999999996</v>
      </c>
      <c r="G33" s="50">
        <f>[1]F1!G15</f>
        <v>484.29999999999995</v>
      </c>
      <c r="H33" s="50">
        <f>[1]F1!H15</f>
        <v>484.29999999999995</v>
      </c>
      <c r="I33" s="50">
        <f>[1]F1!I15</f>
        <v>380.62000000000006</v>
      </c>
      <c r="J33" s="50">
        <f>[1]F1!J15</f>
        <v>499.34999999999997</v>
      </c>
      <c r="K33" s="50">
        <f>[1]F1!K15</f>
        <v>392.37000000000006</v>
      </c>
      <c r="L33" s="50">
        <f>[1]F1!L15</f>
        <v>514.94000000000005</v>
      </c>
      <c r="M33" s="15"/>
    </row>
    <row r="34" spans="2:13" ht="15" x14ac:dyDescent="0.25">
      <c r="B34" s="6" t="s">
        <v>35</v>
      </c>
      <c r="C34" s="6" t="s">
        <v>36</v>
      </c>
      <c r="D34" s="17"/>
      <c r="E34" s="17"/>
      <c r="F34" s="53"/>
      <c r="G34" s="53"/>
      <c r="H34" s="53"/>
      <c r="I34" s="53"/>
      <c r="J34" s="53"/>
      <c r="K34" s="53"/>
      <c r="L34" s="53"/>
      <c r="M34" s="13"/>
    </row>
    <row r="35" spans="2:13" ht="15" x14ac:dyDescent="0.25">
      <c r="B35" s="12">
        <v>1</v>
      </c>
      <c r="C35" s="17" t="s">
        <v>37</v>
      </c>
      <c r="D35" s="12" t="s">
        <v>38</v>
      </c>
      <c r="E35" s="17" t="s">
        <v>39</v>
      </c>
      <c r="F35" s="54">
        <f>[1]F1!F17</f>
        <v>4.2922779580382473</v>
      </c>
      <c r="G35" s="54">
        <f>[1]F1!G17</f>
        <v>4.0704097238843682</v>
      </c>
      <c r="H35" s="54">
        <f>[1]F1!H17</f>
        <v>4.0704097238843682</v>
      </c>
      <c r="I35" s="54">
        <f>[1]F1!I17</f>
        <v>4.077</v>
      </c>
      <c r="J35" s="54">
        <f>[1]F1!J17</f>
        <v>4.077</v>
      </c>
      <c r="K35" s="54">
        <f>[1]F1!K17</f>
        <v>3.7370000000000001</v>
      </c>
      <c r="L35" s="54">
        <f>[1]F1!L17</f>
        <v>3.7370000000000001</v>
      </c>
      <c r="M35" s="13"/>
    </row>
    <row r="36" spans="2:13" ht="15" x14ac:dyDescent="0.25">
      <c r="B36" s="12">
        <f>B35+1</f>
        <v>2</v>
      </c>
      <c r="C36" s="17" t="s">
        <v>40</v>
      </c>
      <c r="D36" s="12" t="s">
        <v>41</v>
      </c>
      <c r="E36" s="17" t="s">
        <v>42</v>
      </c>
      <c r="F36" s="50">
        <f>[1]F1!F18</f>
        <v>2568.9506000000001</v>
      </c>
      <c r="G36" s="50">
        <f>[1]F1!G18</f>
        <v>2568.9506000000001</v>
      </c>
      <c r="H36" s="50">
        <f>[1]F1!H18</f>
        <v>2568.9506000000001</v>
      </c>
      <c r="I36" s="50">
        <f>[1]F1!I18</f>
        <v>2921.38</v>
      </c>
      <c r="J36" s="50">
        <f>[1]F1!J18</f>
        <v>2921.38</v>
      </c>
      <c r="K36" s="50">
        <f>[1]F1!K18</f>
        <v>3378.12</v>
      </c>
      <c r="L36" s="50">
        <f>[1]F1!L18</f>
        <v>3378.12</v>
      </c>
      <c r="M36" s="13"/>
    </row>
    <row r="37" spans="2:13" ht="15" x14ac:dyDescent="0.25">
      <c r="B37" s="12">
        <f>B36+1</f>
        <v>3</v>
      </c>
      <c r="C37" s="17" t="s">
        <v>36</v>
      </c>
      <c r="D37" s="12" t="s">
        <v>23</v>
      </c>
      <c r="E37" s="17"/>
      <c r="F37" s="50">
        <f>[1]F1!F19</f>
        <v>1102.6650035669131</v>
      </c>
      <c r="G37" s="50">
        <f>[1]F1!G19</f>
        <v>1045.6681502418583</v>
      </c>
      <c r="H37" s="50">
        <f>[1]F1!H19</f>
        <v>1045.6681502418583</v>
      </c>
      <c r="I37" s="50">
        <f>[1]F1!I19</f>
        <v>1191.0466260000001</v>
      </c>
      <c r="J37" s="50">
        <f>[1]F1!J19</f>
        <v>1191.0466260000001</v>
      </c>
      <c r="K37" s="50">
        <f>[1]F1!K19</f>
        <v>1262.403444</v>
      </c>
      <c r="L37" s="50">
        <f>[1]F1!L19</f>
        <v>1262.403444</v>
      </c>
      <c r="M37" s="13"/>
    </row>
    <row r="38" spans="2:13" ht="15" x14ac:dyDescent="0.25">
      <c r="B38" s="6" t="s">
        <v>43</v>
      </c>
      <c r="C38" s="6" t="s">
        <v>44</v>
      </c>
      <c r="D38" s="12" t="s">
        <v>23</v>
      </c>
      <c r="E38" s="13"/>
      <c r="F38" s="50">
        <f>[1]F1!F20</f>
        <v>1434.6450035669131</v>
      </c>
      <c r="G38" s="50">
        <f>[1]F1!G20</f>
        <v>1529.9681502418582</v>
      </c>
      <c r="H38" s="50">
        <f>[1]F1!H20</f>
        <v>1529.9681502418582</v>
      </c>
      <c r="I38" s="50">
        <f>[1]F1!I20</f>
        <v>1571.6666260000002</v>
      </c>
      <c r="J38" s="50">
        <f>[1]F1!J20</f>
        <v>1690.396626</v>
      </c>
      <c r="K38" s="50">
        <f>[1]F1!K20</f>
        <v>1654.7734440000002</v>
      </c>
      <c r="L38" s="50">
        <f>[1]F1!L20</f>
        <v>1777.3434440000001</v>
      </c>
      <c r="M38" s="13"/>
    </row>
    <row r="39" spans="2:13" ht="15" x14ac:dyDescent="0.25">
      <c r="C39" s="2"/>
      <c r="D39" s="2"/>
      <c r="E39" s="2"/>
      <c r="F39" s="3"/>
      <c r="G39" s="2"/>
      <c r="H39" s="2"/>
      <c r="I39" s="2"/>
      <c r="J39" s="2"/>
      <c r="K39" s="2"/>
      <c r="L39" s="2"/>
      <c r="M39" s="2"/>
    </row>
    <row r="40" spans="2:13" ht="15" x14ac:dyDescent="0.25">
      <c r="C40" s="2"/>
      <c r="D40" s="2"/>
      <c r="E40" s="2"/>
      <c r="F40" s="3" t="s">
        <v>46</v>
      </c>
      <c r="G40" s="2"/>
      <c r="H40" s="2"/>
      <c r="I40" s="2"/>
      <c r="J40" s="2"/>
      <c r="K40" s="2"/>
      <c r="L40" s="2"/>
      <c r="M40" s="2"/>
    </row>
    <row r="41" spans="2:13" s="4" customFormat="1" ht="15.75" x14ac:dyDescent="0.2">
      <c r="C41" s="2"/>
      <c r="D41" s="2"/>
      <c r="F41" s="5" t="s">
        <v>2</v>
      </c>
      <c r="G41" s="2"/>
      <c r="H41" s="2"/>
      <c r="I41" s="2"/>
      <c r="J41" s="2"/>
      <c r="K41" s="2"/>
      <c r="L41" s="2"/>
      <c r="M41" s="2"/>
    </row>
    <row r="42" spans="2:13" ht="15" x14ac:dyDescent="0.25">
      <c r="B42" s="67" t="s">
        <v>3</v>
      </c>
      <c r="C42" s="70" t="s">
        <v>4</v>
      </c>
      <c r="D42" s="72" t="s">
        <v>5</v>
      </c>
      <c r="E42" s="70" t="s">
        <v>6</v>
      </c>
      <c r="F42" s="63" t="s">
        <v>7</v>
      </c>
      <c r="G42" s="75"/>
      <c r="H42" s="64"/>
      <c r="I42" s="63" t="s">
        <v>8</v>
      </c>
      <c r="J42" s="64"/>
      <c r="K42" s="63" t="s">
        <v>85</v>
      </c>
      <c r="L42" s="64"/>
      <c r="M42" s="65" t="s">
        <v>9</v>
      </c>
    </row>
    <row r="43" spans="2:13" ht="30" customHeight="1" x14ac:dyDescent="0.25">
      <c r="B43" s="68"/>
      <c r="C43" s="70"/>
      <c r="D43" s="73"/>
      <c r="E43" s="70"/>
      <c r="F43" s="7" t="s">
        <v>10</v>
      </c>
      <c r="G43" s="7" t="s">
        <v>11</v>
      </c>
      <c r="H43" s="7" t="s">
        <v>12</v>
      </c>
      <c r="I43" s="7" t="s">
        <v>10</v>
      </c>
      <c r="J43" s="7" t="s">
        <v>13</v>
      </c>
      <c r="K43" s="7" t="s">
        <v>10</v>
      </c>
      <c r="L43" s="7" t="s">
        <v>13</v>
      </c>
      <c r="M43" s="65"/>
    </row>
    <row r="44" spans="2:13" ht="27" customHeight="1" x14ac:dyDescent="0.25">
      <c r="B44" s="69"/>
      <c r="C44" s="71"/>
      <c r="D44" s="74"/>
      <c r="E44" s="71"/>
      <c r="F44" s="7" t="s">
        <v>15</v>
      </c>
      <c r="G44" s="7" t="s">
        <v>16</v>
      </c>
      <c r="H44" s="7" t="s">
        <v>17</v>
      </c>
      <c r="I44" s="7" t="s">
        <v>15</v>
      </c>
      <c r="J44" s="7" t="s">
        <v>45</v>
      </c>
      <c r="K44" s="7" t="s">
        <v>15</v>
      </c>
      <c r="L44" s="7" t="s">
        <v>45</v>
      </c>
      <c r="M44" s="66"/>
    </row>
    <row r="45" spans="2:13" ht="15" x14ac:dyDescent="0.25">
      <c r="B45" s="10" t="s">
        <v>20</v>
      </c>
      <c r="C45" s="11" t="s">
        <v>21</v>
      </c>
      <c r="D45" s="8"/>
      <c r="E45" s="8"/>
      <c r="F45" s="7"/>
      <c r="G45" s="7"/>
      <c r="H45" s="7"/>
      <c r="I45" s="7"/>
      <c r="J45" s="7"/>
      <c r="K45" s="7"/>
      <c r="L45" s="7"/>
      <c r="M45" s="9"/>
    </row>
    <row r="46" spans="2:13" ht="15" x14ac:dyDescent="0.25">
      <c r="B46" s="12">
        <v>1</v>
      </c>
      <c r="C46" s="13" t="s">
        <v>22</v>
      </c>
      <c r="D46" s="12" t="s">
        <v>23</v>
      </c>
      <c r="E46" s="14" t="s">
        <v>24</v>
      </c>
      <c r="F46" s="50">
        <f>[2]F1!F10</f>
        <v>206.97</v>
      </c>
      <c r="G46" s="50">
        <f>[2]F1!G10</f>
        <v>285.64999999999998</v>
      </c>
      <c r="H46" s="50">
        <f>[2]F1!H10</f>
        <v>285.64999999999998</v>
      </c>
      <c r="I46" s="50">
        <f>[2]F1!I10</f>
        <v>218.59</v>
      </c>
      <c r="J46" s="50">
        <f>[2]F1!J10</f>
        <v>299.98</v>
      </c>
      <c r="K46" s="50">
        <f>[2]F1!K10</f>
        <v>230.86</v>
      </c>
      <c r="L46" s="50">
        <f>[2]F1!L10</f>
        <v>312.97000000000003</v>
      </c>
      <c r="M46" s="15"/>
    </row>
    <row r="47" spans="2:13" ht="15" x14ac:dyDescent="0.25">
      <c r="B47" s="12">
        <f t="shared" ref="B47:B52" si="9">B46+1</f>
        <v>2</v>
      </c>
      <c r="C47" s="16" t="s">
        <v>25</v>
      </c>
      <c r="D47" s="12" t="s">
        <v>23</v>
      </c>
      <c r="E47" s="14" t="s">
        <v>26</v>
      </c>
      <c r="F47" s="50">
        <f>[2]F1!F11</f>
        <v>45.25</v>
      </c>
      <c r="G47" s="51">
        <f>[2]F1!G11</f>
        <v>22.51</v>
      </c>
      <c r="H47" s="50">
        <f>[2]F1!H11</f>
        <v>22.51</v>
      </c>
      <c r="I47" s="52">
        <f>[2]F1!I11</f>
        <v>45.25</v>
      </c>
      <c r="J47" s="50">
        <f>[2]F1!J11</f>
        <v>22.63</v>
      </c>
      <c r="K47" s="50">
        <f>[2]F1!K11</f>
        <v>45.25</v>
      </c>
      <c r="L47" s="50">
        <f>[2]F1!L11</f>
        <v>23.86</v>
      </c>
      <c r="M47" s="15"/>
    </row>
    <row r="48" spans="2:13" ht="15" x14ac:dyDescent="0.25">
      <c r="B48" s="12">
        <f t="shared" si="9"/>
        <v>3</v>
      </c>
      <c r="C48" s="13" t="s">
        <v>27</v>
      </c>
      <c r="D48" s="12" t="s">
        <v>23</v>
      </c>
      <c r="E48" s="17" t="s">
        <v>28</v>
      </c>
      <c r="F48" s="50">
        <f>[2]F1!F12</f>
        <v>0</v>
      </c>
      <c r="G48" s="50">
        <f>[2]F1!G12</f>
        <v>0</v>
      </c>
      <c r="H48" s="50">
        <f>[2]F1!H12</f>
        <v>0</v>
      </c>
      <c r="I48" s="50">
        <f>[2]F1!I12</f>
        <v>0</v>
      </c>
      <c r="J48" s="50">
        <f>[2]F1!J12</f>
        <v>0</v>
      </c>
      <c r="K48" s="50">
        <f>[2]F1!K12</f>
        <v>0</v>
      </c>
      <c r="L48" s="50">
        <f>[2]F1!L12</f>
        <v>0</v>
      </c>
      <c r="M48" s="15"/>
    </row>
    <row r="49" spans="2:13" ht="15" x14ac:dyDescent="0.25">
      <c r="B49" s="12">
        <f t="shared" si="9"/>
        <v>4</v>
      </c>
      <c r="C49" s="16" t="s">
        <v>29</v>
      </c>
      <c r="D49" s="12" t="s">
        <v>23</v>
      </c>
      <c r="E49" s="17" t="s">
        <v>30</v>
      </c>
      <c r="F49" s="50">
        <f>[2]F1!F13</f>
        <v>32.96</v>
      </c>
      <c r="G49" s="50">
        <f>[2]F1!G13</f>
        <v>36.29</v>
      </c>
      <c r="H49" s="50">
        <f>[2]F1!H13</f>
        <v>36.29</v>
      </c>
      <c r="I49" s="50">
        <f>[2]F1!I13</f>
        <v>33.700000000000003</v>
      </c>
      <c r="J49" s="50">
        <f>[2]F1!J13</f>
        <v>37.71</v>
      </c>
      <c r="K49" s="50">
        <f>[2]F1!K13</f>
        <v>33.96</v>
      </c>
      <c r="L49" s="50">
        <f>[2]F1!L13</f>
        <v>36.5</v>
      </c>
      <c r="M49" s="15"/>
    </row>
    <row r="50" spans="2:13" ht="15" x14ac:dyDescent="0.25">
      <c r="B50" s="12">
        <f t="shared" si="9"/>
        <v>5</v>
      </c>
      <c r="C50" s="13" t="s">
        <v>31</v>
      </c>
      <c r="D50" s="12" t="s">
        <v>23</v>
      </c>
      <c r="E50" s="17" t="s">
        <v>32</v>
      </c>
      <c r="F50" s="50">
        <f>[2]F1!F14</f>
        <v>114.02</v>
      </c>
      <c r="G50" s="50">
        <f>[2]F1!G14</f>
        <v>153.76</v>
      </c>
      <c r="H50" s="50">
        <f>[2]F1!H14</f>
        <v>153.76</v>
      </c>
      <c r="I50" s="50">
        <f>[2]F1!I14</f>
        <v>153.68</v>
      </c>
      <c r="J50" s="50">
        <f>[2]F1!J14</f>
        <v>153.83000000000001</v>
      </c>
      <c r="K50" s="50">
        <f>[2]F1!K14</f>
        <v>153.68</v>
      </c>
      <c r="L50" s="50">
        <f>[2]F1!L14</f>
        <v>154.54</v>
      </c>
      <c r="M50" s="15"/>
    </row>
    <row r="51" spans="2:13" ht="15" x14ac:dyDescent="0.25">
      <c r="B51" s="12">
        <f t="shared" si="9"/>
        <v>6</v>
      </c>
      <c r="C51" s="13" t="s">
        <v>33</v>
      </c>
      <c r="D51" s="12" t="s">
        <v>23</v>
      </c>
      <c r="E51" s="17" t="s">
        <v>34</v>
      </c>
      <c r="F51" s="50">
        <f>[2]F1!F15</f>
        <v>8.5299999999999994</v>
      </c>
      <c r="G51" s="50">
        <f>[2]F1!G15</f>
        <v>8.35</v>
      </c>
      <c r="H51" s="50">
        <f>[2]F1!H15</f>
        <v>8.35</v>
      </c>
      <c r="I51" s="50">
        <f>[2]F1!I15</f>
        <v>8.8699999999999992</v>
      </c>
      <c r="J51" s="50">
        <f>[2]F1!J15</f>
        <v>9.07</v>
      </c>
      <c r="K51" s="50">
        <f>[2]F1!K15</f>
        <v>9.23</v>
      </c>
      <c r="L51" s="50">
        <f>[2]F1!L15</f>
        <v>9.44</v>
      </c>
      <c r="M51" s="15"/>
    </row>
    <row r="52" spans="2:13" ht="15" x14ac:dyDescent="0.25">
      <c r="B52" s="6">
        <f t="shared" si="9"/>
        <v>7</v>
      </c>
      <c r="C52" s="18" t="s">
        <v>21</v>
      </c>
      <c r="D52" s="6" t="s">
        <v>23</v>
      </c>
      <c r="E52" s="17"/>
      <c r="F52" s="50">
        <f>[2]F1!F16</f>
        <v>390.67</v>
      </c>
      <c r="G52" s="50">
        <f>[2]F1!G16</f>
        <v>489.85999999999996</v>
      </c>
      <c r="H52" s="50">
        <f>[2]F1!H16</f>
        <v>489.85999999999996</v>
      </c>
      <c r="I52" s="50">
        <f>[2]F1!I16</f>
        <v>442.35</v>
      </c>
      <c r="J52" s="50">
        <f>[2]F1!J16</f>
        <v>505.08</v>
      </c>
      <c r="K52" s="50">
        <f>[2]F1!K16</f>
        <v>454.52</v>
      </c>
      <c r="L52" s="50">
        <f>[2]F1!L16</f>
        <v>518.42999999999995</v>
      </c>
      <c r="M52" s="15"/>
    </row>
    <row r="53" spans="2:13" ht="15" x14ac:dyDescent="0.25">
      <c r="B53" s="6" t="s">
        <v>35</v>
      </c>
      <c r="C53" s="6" t="s">
        <v>36</v>
      </c>
      <c r="D53" s="17"/>
      <c r="E53" s="17"/>
      <c r="F53" s="53"/>
      <c r="G53" s="53"/>
      <c r="H53" s="53"/>
      <c r="I53" s="53"/>
      <c r="J53" s="53"/>
      <c r="K53" s="53"/>
      <c r="L53" s="53"/>
      <c r="M53" s="13"/>
    </row>
    <row r="54" spans="2:13" ht="15" x14ac:dyDescent="0.25">
      <c r="B54" s="12">
        <v>1</v>
      </c>
      <c r="C54" s="17" t="s">
        <v>37</v>
      </c>
      <c r="D54" s="12" t="s">
        <v>38</v>
      </c>
      <c r="E54" s="17" t="s">
        <v>39</v>
      </c>
      <c r="F54" s="54">
        <f>[2]F1!F18</f>
        <v>4.1407803943780621</v>
      </c>
      <c r="G54" s="54">
        <f>[2]F1!G18</f>
        <v>3.8176613395378198</v>
      </c>
      <c r="H54" s="54">
        <f>[2]F1!H18</f>
        <v>3.8176613395378198</v>
      </c>
      <c r="I54" s="54">
        <f>[2]F1!I18</f>
        <v>4.1319999999999997</v>
      </c>
      <c r="J54" s="54">
        <f>[2]F1!J18</f>
        <v>4.0819999999999999</v>
      </c>
      <c r="K54" s="54">
        <f>[2]F1!K18</f>
        <v>3.8530000000000002</v>
      </c>
      <c r="L54" s="54">
        <f>[2]F1!L18</f>
        <v>3.8530000000000002</v>
      </c>
      <c r="M54" s="13"/>
    </row>
    <row r="55" spans="2:13" ht="15" x14ac:dyDescent="0.25">
      <c r="B55" s="12">
        <f>B54+1</f>
        <v>2</v>
      </c>
      <c r="C55" s="17" t="s">
        <v>40</v>
      </c>
      <c r="D55" s="12" t="s">
        <v>41</v>
      </c>
      <c r="E55" s="17" t="s">
        <v>42</v>
      </c>
      <c r="F55" s="50">
        <f>[2]F1!F19</f>
        <v>2903.234599999997</v>
      </c>
      <c r="G55" s="50">
        <f>[2]F1!G19</f>
        <v>2903.234599999997</v>
      </c>
      <c r="H55" s="50">
        <f>[2]F1!H19</f>
        <v>2903.234599999997</v>
      </c>
      <c r="I55" s="50">
        <f>[2]F1!I19</f>
        <v>2635.53</v>
      </c>
      <c r="J55" s="50">
        <f>[2]F1!J19</f>
        <v>2635.53</v>
      </c>
      <c r="K55" s="50">
        <f>[2]F1!K19</f>
        <v>3527.54</v>
      </c>
      <c r="L55" s="50">
        <f>[2]F1!L19</f>
        <v>3527.54</v>
      </c>
      <c r="M55" s="13"/>
    </row>
    <row r="56" spans="2:13" ht="15" x14ac:dyDescent="0.25">
      <c r="B56" s="12">
        <f>B55+1</f>
        <v>3</v>
      </c>
      <c r="C56" s="17" t="s">
        <v>36</v>
      </c>
      <c r="D56" s="12" t="s">
        <v>23</v>
      </c>
      <c r="E56" s="17"/>
      <c r="F56" s="50">
        <f>[2]F1!F20</f>
        <v>1202.1656911960022</v>
      </c>
      <c r="G56" s="50">
        <f>[2]F1!G20</f>
        <v>1108.3566492028535</v>
      </c>
      <c r="H56" s="50">
        <f>[2]F1!H20</f>
        <v>1108.3566492028535</v>
      </c>
      <c r="I56" s="50">
        <f>[2]F1!I20</f>
        <v>1089.000996</v>
      </c>
      <c r="J56" s="50">
        <f>[2]F1!J20</f>
        <v>1075.8233460000001</v>
      </c>
      <c r="K56" s="50">
        <f>[2]F1!K20</f>
        <v>1359.1611619999999</v>
      </c>
      <c r="L56" s="50">
        <f>[2]F1!L20</f>
        <v>1359.1611619999999</v>
      </c>
      <c r="M56" s="13"/>
    </row>
    <row r="57" spans="2:13" ht="15" x14ac:dyDescent="0.25">
      <c r="B57" s="6" t="s">
        <v>43</v>
      </c>
      <c r="C57" s="6" t="s">
        <v>44</v>
      </c>
      <c r="D57" s="12" t="s">
        <v>23</v>
      </c>
      <c r="E57" s="13"/>
      <c r="F57" s="50">
        <f>[2]F1!F21</f>
        <v>1592.8356911960022</v>
      </c>
      <c r="G57" s="50">
        <f>[2]F1!G21</f>
        <v>1598.2166492028534</v>
      </c>
      <c r="H57" s="50">
        <f>[2]F1!H21</f>
        <v>1598.2166492028534</v>
      </c>
      <c r="I57" s="50">
        <f>[2]F1!I21</f>
        <v>1531.3509960000001</v>
      </c>
      <c r="J57" s="50">
        <f>[2]F1!J21</f>
        <v>1580.9033460000001</v>
      </c>
      <c r="K57" s="50">
        <f>[2]F1!K21</f>
        <v>1813.6811619999999</v>
      </c>
      <c r="L57" s="50">
        <f>[2]F1!L21</f>
        <v>1877.5911619999997</v>
      </c>
      <c r="M57" s="13"/>
    </row>
    <row r="58" spans="2:13" ht="15" x14ac:dyDescent="0.25">
      <c r="B58" s="58"/>
      <c r="C58" s="58"/>
      <c r="D58" s="59"/>
      <c r="F58" s="60"/>
      <c r="G58" s="60"/>
      <c r="H58" s="60"/>
      <c r="I58" s="60"/>
      <c r="J58" s="60"/>
      <c r="K58" s="60"/>
      <c r="L58" s="60"/>
    </row>
    <row r="59" spans="2:13" ht="15" x14ac:dyDescent="0.25">
      <c r="C59" s="2"/>
      <c r="D59" s="2"/>
      <c r="E59" s="2"/>
      <c r="F59" s="3" t="s">
        <v>47</v>
      </c>
      <c r="G59" s="2"/>
      <c r="H59" s="2"/>
      <c r="I59" s="2"/>
      <c r="J59" s="2"/>
      <c r="K59" s="2"/>
      <c r="L59" s="2"/>
      <c r="M59" s="2"/>
    </row>
    <row r="60" spans="2:13" s="4" customFormat="1" ht="15.75" x14ac:dyDescent="0.2">
      <c r="C60" s="2"/>
      <c r="D60" s="2"/>
      <c r="F60" s="5" t="s">
        <v>2</v>
      </c>
      <c r="G60" s="2"/>
      <c r="H60" s="2"/>
      <c r="I60" s="2"/>
      <c r="J60" s="2"/>
      <c r="K60" s="2"/>
      <c r="L60" s="2"/>
      <c r="M60" s="2"/>
    </row>
    <row r="61" spans="2:13" ht="15" x14ac:dyDescent="0.25">
      <c r="B61" s="67" t="s">
        <v>3</v>
      </c>
      <c r="C61" s="70" t="s">
        <v>4</v>
      </c>
      <c r="D61" s="72" t="s">
        <v>5</v>
      </c>
      <c r="E61" s="70" t="s">
        <v>6</v>
      </c>
      <c r="F61" s="63" t="s">
        <v>7</v>
      </c>
      <c r="G61" s="75"/>
      <c r="H61" s="64"/>
      <c r="I61" s="63" t="s">
        <v>8</v>
      </c>
      <c r="J61" s="64"/>
      <c r="K61" s="63" t="s">
        <v>85</v>
      </c>
      <c r="L61" s="64"/>
      <c r="M61" s="65" t="s">
        <v>9</v>
      </c>
    </row>
    <row r="62" spans="2:13" ht="45" x14ac:dyDescent="0.25">
      <c r="B62" s="68"/>
      <c r="C62" s="70"/>
      <c r="D62" s="73"/>
      <c r="E62" s="70"/>
      <c r="F62" s="7" t="s">
        <v>10</v>
      </c>
      <c r="G62" s="7" t="s">
        <v>11</v>
      </c>
      <c r="H62" s="7" t="s">
        <v>12</v>
      </c>
      <c r="I62" s="7" t="s">
        <v>10</v>
      </c>
      <c r="J62" s="7" t="s">
        <v>13</v>
      </c>
      <c r="K62" s="7" t="s">
        <v>10</v>
      </c>
      <c r="L62" s="7" t="s">
        <v>13</v>
      </c>
      <c r="M62" s="65"/>
    </row>
    <row r="63" spans="2:13" ht="29.25" customHeight="1" x14ac:dyDescent="0.25">
      <c r="B63" s="69"/>
      <c r="C63" s="71"/>
      <c r="D63" s="74"/>
      <c r="E63" s="71"/>
      <c r="F63" s="7" t="s">
        <v>15</v>
      </c>
      <c r="G63" s="7" t="s">
        <v>16</v>
      </c>
      <c r="H63" s="7" t="s">
        <v>17</v>
      </c>
      <c r="I63" s="7" t="s">
        <v>15</v>
      </c>
      <c r="J63" s="7" t="s">
        <v>45</v>
      </c>
      <c r="K63" s="7" t="s">
        <v>15</v>
      </c>
      <c r="L63" s="7" t="s">
        <v>45</v>
      </c>
      <c r="M63" s="66"/>
    </row>
    <row r="64" spans="2:13" ht="15" x14ac:dyDescent="0.25">
      <c r="B64" s="10" t="s">
        <v>20</v>
      </c>
      <c r="C64" s="11" t="s">
        <v>21</v>
      </c>
      <c r="D64" s="8"/>
      <c r="E64" s="8"/>
      <c r="F64" s="7"/>
      <c r="G64" s="7"/>
      <c r="H64" s="7"/>
      <c r="I64" s="7"/>
      <c r="J64" s="7"/>
      <c r="K64" s="7"/>
      <c r="L64" s="7"/>
      <c r="M64" s="9"/>
    </row>
    <row r="65" spans="2:13" ht="15" x14ac:dyDescent="0.25">
      <c r="B65" s="12">
        <v>1</v>
      </c>
      <c r="C65" s="13" t="s">
        <v>22</v>
      </c>
      <c r="D65" s="12" t="s">
        <v>23</v>
      </c>
      <c r="E65" s="14" t="s">
        <v>24</v>
      </c>
      <c r="F65" s="50">
        <f>[3]F1!F10</f>
        <v>483.04</v>
      </c>
      <c r="G65" s="50">
        <f>[3]F1!G10</f>
        <v>536.74</v>
      </c>
      <c r="H65" s="50">
        <f>[3]F1!H10</f>
        <v>536.74</v>
      </c>
      <c r="I65" s="50">
        <f>[3]F1!I10</f>
        <v>510.66</v>
      </c>
      <c r="J65" s="50">
        <f>[3]F1!J10</f>
        <v>564.87</v>
      </c>
      <c r="K65" s="50">
        <f>[3]F1!K10</f>
        <v>539.87</v>
      </c>
      <c r="L65" s="50">
        <f>[3]F1!L10</f>
        <v>588.66999999999996</v>
      </c>
      <c r="M65" s="15"/>
    </row>
    <row r="66" spans="2:13" ht="15" x14ac:dyDescent="0.25">
      <c r="B66" s="12">
        <f t="shared" ref="B66:B71" si="10">B65+1</f>
        <v>2</v>
      </c>
      <c r="C66" s="16" t="s">
        <v>25</v>
      </c>
      <c r="D66" s="12" t="s">
        <v>23</v>
      </c>
      <c r="E66" s="14" t="s">
        <v>26</v>
      </c>
      <c r="F66" s="51">
        <f>[3]F1!F11</f>
        <v>186.42</v>
      </c>
      <c r="G66" s="51">
        <f>[3]F1!G11</f>
        <v>174.74</v>
      </c>
      <c r="H66" s="50">
        <f>[3]F1!H11</f>
        <v>174.74</v>
      </c>
      <c r="I66" s="52">
        <f>[3]F1!I11</f>
        <v>186.42</v>
      </c>
      <c r="J66" s="50">
        <f>[3]F1!J11</f>
        <v>174.82</v>
      </c>
      <c r="K66" s="50">
        <f>[3]F1!K11</f>
        <v>186.42</v>
      </c>
      <c r="L66" s="50">
        <f>[3]F1!L11</f>
        <v>174.95</v>
      </c>
      <c r="M66" s="15"/>
    </row>
    <row r="67" spans="2:13" ht="15" x14ac:dyDescent="0.25">
      <c r="B67" s="12">
        <f t="shared" si="10"/>
        <v>3</v>
      </c>
      <c r="C67" s="13" t="s">
        <v>27</v>
      </c>
      <c r="D67" s="12" t="s">
        <v>23</v>
      </c>
      <c r="E67" s="17" t="s">
        <v>28</v>
      </c>
      <c r="F67" s="50">
        <f>[3]F1!F12</f>
        <v>242.01</v>
      </c>
      <c r="G67" s="50">
        <f>[3]F1!G12</f>
        <v>220.61</v>
      </c>
      <c r="H67" s="50">
        <f>[3]F1!H12</f>
        <v>220.61</v>
      </c>
      <c r="I67" s="50">
        <f>[3]F1!I12</f>
        <v>223.03</v>
      </c>
      <c r="J67" s="50">
        <f>[3]F1!J12</f>
        <v>205.13</v>
      </c>
      <c r="K67" s="50">
        <f>[3]F1!K12</f>
        <v>203.81</v>
      </c>
      <c r="L67" s="50">
        <f>[3]F1!L12</f>
        <v>188.83</v>
      </c>
      <c r="M67" s="15"/>
    </row>
    <row r="68" spans="2:13" ht="15" x14ac:dyDescent="0.25">
      <c r="B68" s="12">
        <f t="shared" si="10"/>
        <v>4</v>
      </c>
      <c r="C68" s="16" t="s">
        <v>29</v>
      </c>
      <c r="D68" s="12" t="s">
        <v>23</v>
      </c>
      <c r="E68" s="17" t="s">
        <v>30</v>
      </c>
      <c r="F68" s="50">
        <f>[3]F1!F13</f>
        <v>61.34</v>
      </c>
      <c r="G68" s="50">
        <f>[3]F1!G13</f>
        <v>62.76</v>
      </c>
      <c r="H68" s="50">
        <f>[3]F1!H13</f>
        <v>62.76</v>
      </c>
      <c r="I68" s="50">
        <f>[3]F1!I13</f>
        <v>62.76</v>
      </c>
      <c r="J68" s="50">
        <f>[3]F1!J13</f>
        <v>62.57</v>
      </c>
      <c r="K68" s="50">
        <f>[3]F1!K13</f>
        <v>63.13</v>
      </c>
      <c r="L68" s="50">
        <f>[3]F1!L13</f>
        <v>62.19</v>
      </c>
      <c r="M68" s="15"/>
    </row>
    <row r="69" spans="2:13" ht="15" x14ac:dyDescent="0.25">
      <c r="B69" s="12">
        <f t="shared" si="10"/>
        <v>5</v>
      </c>
      <c r="C69" s="13" t="s">
        <v>31</v>
      </c>
      <c r="D69" s="12" t="s">
        <v>23</v>
      </c>
      <c r="E69" s="17" t="s">
        <v>32</v>
      </c>
      <c r="F69" s="50">
        <f>[3]F1!F14</f>
        <v>243.82</v>
      </c>
      <c r="G69" s="50">
        <f>[3]F1!G14</f>
        <v>317.57</v>
      </c>
      <c r="H69" s="50">
        <f>[3]F1!H14</f>
        <v>317.57</v>
      </c>
      <c r="I69" s="50">
        <f>[3]F1!I14</f>
        <v>328.62</v>
      </c>
      <c r="J69" s="50">
        <f>[3]F1!J14</f>
        <v>317.66000000000003</v>
      </c>
      <c r="K69" s="50">
        <f>[3]F1!K14</f>
        <v>328.62</v>
      </c>
      <c r="L69" s="50">
        <f>[3]F1!L14</f>
        <v>317.77999999999997</v>
      </c>
      <c r="M69" s="15"/>
    </row>
    <row r="70" spans="2:13" ht="15" x14ac:dyDescent="0.25">
      <c r="B70" s="12">
        <f t="shared" si="10"/>
        <v>6</v>
      </c>
      <c r="C70" s="13" t="s">
        <v>33</v>
      </c>
      <c r="D70" s="12" t="s">
        <v>23</v>
      </c>
      <c r="E70" s="17" t="s">
        <v>34</v>
      </c>
      <c r="F70" s="50">
        <f>[3]F1!F15</f>
        <v>10.83</v>
      </c>
      <c r="G70" s="50">
        <f>[3]F1!G15</f>
        <v>12.92</v>
      </c>
      <c r="H70" s="50">
        <f>[3]F1!H15</f>
        <v>12.92</v>
      </c>
      <c r="I70" s="50">
        <f>[3]F1!I15</f>
        <v>11.27</v>
      </c>
      <c r="J70" s="50">
        <f>[3]F1!J15</f>
        <v>13.7</v>
      </c>
      <c r="K70" s="50">
        <f>[3]F1!K15</f>
        <v>11.72</v>
      </c>
      <c r="L70" s="50">
        <f>[3]F1!L15</f>
        <v>14.25</v>
      </c>
      <c r="M70" s="15"/>
    </row>
    <row r="71" spans="2:13" ht="15" x14ac:dyDescent="0.25">
      <c r="B71" s="6">
        <f t="shared" si="10"/>
        <v>7</v>
      </c>
      <c r="C71" s="18" t="s">
        <v>21</v>
      </c>
      <c r="D71" s="6" t="s">
        <v>23</v>
      </c>
      <c r="E71" s="17"/>
      <c r="F71" s="50">
        <f>[3]F1!F16</f>
        <v>1205.8000000000002</v>
      </c>
      <c r="G71" s="50">
        <f>[3]F1!G16</f>
        <v>1299.5</v>
      </c>
      <c r="H71" s="50">
        <f>[3]F1!H16</f>
        <v>1299.5</v>
      </c>
      <c r="I71" s="50">
        <f>[3]F1!I16</f>
        <v>1300.22</v>
      </c>
      <c r="J71" s="50">
        <f>[3]F1!J16</f>
        <v>1311.3500000000001</v>
      </c>
      <c r="K71" s="50">
        <f>[3]F1!K16</f>
        <v>1310.1299999999999</v>
      </c>
      <c r="L71" s="50">
        <f>[3]F1!L16</f>
        <v>1318.1699999999998</v>
      </c>
      <c r="M71" s="15"/>
    </row>
    <row r="72" spans="2:13" ht="15" x14ac:dyDescent="0.25">
      <c r="B72" s="6" t="s">
        <v>35</v>
      </c>
      <c r="C72" s="6" t="s">
        <v>36</v>
      </c>
      <c r="D72" s="17"/>
      <c r="E72" s="17"/>
      <c r="F72" s="53"/>
      <c r="G72" s="53"/>
      <c r="H72" s="53"/>
      <c r="I72" s="53"/>
      <c r="J72" s="53"/>
      <c r="K72" s="53"/>
      <c r="L72" s="53"/>
      <c r="M72" s="13"/>
    </row>
    <row r="73" spans="2:13" ht="15" x14ac:dyDescent="0.25">
      <c r="B73" s="12">
        <v>1</v>
      </c>
      <c r="C73" s="17" t="s">
        <v>37</v>
      </c>
      <c r="D73" s="12" t="s">
        <v>38</v>
      </c>
      <c r="E73" s="17" t="s">
        <v>39</v>
      </c>
      <c r="F73" s="54">
        <f>[3]F1!F18</f>
        <v>3.6204306823707548</v>
      </c>
      <c r="G73" s="54">
        <f>[3]F1!G18</f>
        <v>3.4556144387349055</v>
      </c>
      <c r="H73" s="54">
        <f>[3]F1!H18</f>
        <v>3.4556144387349055</v>
      </c>
      <c r="I73" s="54">
        <f>[3]F1!I18</f>
        <v>3.4980000000000002</v>
      </c>
      <c r="J73" s="54">
        <f>[3]F1!J18</f>
        <v>3.4980000000000002</v>
      </c>
      <c r="K73" s="54">
        <f>[3]F1!K18</f>
        <v>3.4340000000000002</v>
      </c>
      <c r="L73" s="54">
        <f>[3]F1!L18</f>
        <v>3.4340000000000002</v>
      </c>
      <c r="M73" s="13"/>
    </row>
    <row r="74" spans="2:13" ht="15" x14ac:dyDescent="0.25">
      <c r="B74" s="12">
        <f>B73+1</f>
        <v>2</v>
      </c>
      <c r="C74" s="17" t="s">
        <v>40</v>
      </c>
      <c r="D74" s="12" t="s">
        <v>41</v>
      </c>
      <c r="E74" s="17" t="s">
        <v>42</v>
      </c>
      <c r="F74" s="50">
        <f>[3]F1!F19</f>
        <v>5288.9838014172001</v>
      </c>
      <c r="G74" s="50">
        <f>[3]F1!G19</f>
        <v>5288.9838014172001</v>
      </c>
      <c r="H74" s="50">
        <f>[3]F1!H19</f>
        <v>5288.9838014172001</v>
      </c>
      <c r="I74" s="50">
        <f>[3]F1!I19</f>
        <v>4915.6866410000002</v>
      </c>
      <c r="J74" s="50">
        <f>[3]F1!J19</f>
        <v>4915.6866410000002</v>
      </c>
      <c r="K74" s="50">
        <f>[3]F1!K19</f>
        <v>5644.07</v>
      </c>
      <c r="L74" s="50">
        <f>[3]F1!L19</f>
        <v>5644.07</v>
      </c>
      <c r="M74" s="13"/>
    </row>
    <row r="75" spans="2:13" ht="15" x14ac:dyDescent="0.25">
      <c r="B75" s="12">
        <f>B74+1</f>
        <v>3</v>
      </c>
      <c r="C75" s="17" t="s">
        <v>36</v>
      </c>
      <c r="D75" s="12" t="s">
        <v>23</v>
      </c>
      <c r="E75" s="17"/>
      <c r="F75" s="50">
        <f>[3]F1!F20</f>
        <v>1914.8399233212742</v>
      </c>
      <c r="G75" s="50">
        <f>[3]F1!G20</f>
        <v>1827.6688790412304</v>
      </c>
      <c r="H75" s="50">
        <f>[3]F1!H20</f>
        <v>1827.6688790412304</v>
      </c>
      <c r="I75" s="50">
        <f>[3]F1!I20</f>
        <v>1719.5071870218003</v>
      </c>
      <c r="J75" s="50">
        <f>[3]F1!J20</f>
        <v>1719.5071870218003</v>
      </c>
      <c r="K75" s="50">
        <f>[3]F1!K20</f>
        <v>1938.1736379999998</v>
      </c>
      <c r="L75" s="50">
        <f>[3]F1!L20</f>
        <v>1938.1736379999998</v>
      </c>
      <c r="M75" s="13"/>
    </row>
    <row r="76" spans="2:13" ht="15" x14ac:dyDescent="0.25">
      <c r="B76" s="6" t="s">
        <v>43</v>
      </c>
      <c r="C76" s="6" t="s">
        <v>44</v>
      </c>
      <c r="D76" s="12" t="s">
        <v>23</v>
      </c>
      <c r="E76" s="13"/>
      <c r="F76" s="50">
        <f>[3]F1!F21</f>
        <v>3120.6399233212742</v>
      </c>
      <c r="G76" s="50">
        <f>[3]F1!G21</f>
        <v>3127.1688790412304</v>
      </c>
      <c r="H76" s="50">
        <f>[3]F1!H21</f>
        <v>3127.1688790412304</v>
      </c>
      <c r="I76" s="50">
        <f>[3]F1!I21</f>
        <v>3019.7271870218001</v>
      </c>
      <c r="J76" s="50">
        <f>[3]F1!J21</f>
        <v>3030.8571870218002</v>
      </c>
      <c r="K76" s="50">
        <f>[3]F1!K21</f>
        <v>3248.3036379999994</v>
      </c>
      <c r="L76" s="50">
        <f>[3]F1!L21</f>
        <v>3256.3436379999994</v>
      </c>
      <c r="M76" s="13"/>
    </row>
    <row r="78" spans="2:13" ht="15" x14ac:dyDescent="0.25">
      <c r="C78" s="2"/>
      <c r="D78" s="2"/>
      <c r="E78" s="2"/>
      <c r="F78" s="3" t="s">
        <v>48</v>
      </c>
      <c r="G78" s="2"/>
      <c r="H78" s="2"/>
      <c r="I78" s="2"/>
      <c r="J78" s="2"/>
      <c r="K78" s="2"/>
    </row>
    <row r="79" spans="2:13" s="4" customFormat="1" ht="15.75" x14ac:dyDescent="0.2">
      <c r="C79" s="2"/>
      <c r="D79" s="2"/>
      <c r="F79" s="5" t="s">
        <v>2</v>
      </c>
      <c r="G79" s="2"/>
      <c r="H79" s="2"/>
      <c r="I79" s="2"/>
      <c r="J79" s="2"/>
      <c r="K79" s="2"/>
    </row>
    <row r="80" spans="2:13" ht="12.75" customHeight="1" x14ac:dyDescent="0.25">
      <c r="B80" s="67" t="s">
        <v>3</v>
      </c>
      <c r="C80" s="70" t="s">
        <v>4</v>
      </c>
      <c r="D80" s="72" t="s">
        <v>5</v>
      </c>
      <c r="E80" s="70" t="s">
        <v>6</v>
      </c>
      <c r="F80" s="63" t="s">
        <v>7</v>
      </c>
      <c r="G80" s="75"/>
      <c r="H80" s="64"/>
      <c r="I80" s="65" t="s">
        <v>9</v>
      </c>
    </row>
    <row r="81" spans="2:13" ht="30" customHeight="1" x14ac:dyDescent="0.25">
      <c r="B81" s="68"/>
      <c r="C81" s="70"/>
      <c r="D81" s="73"/>
      <c r="E81" s="70"/>
      <c r="F81" s="7" t="s">
        <v>10</v>
      </c>
      <c r="G81" s="7" t="s">
        <v>11</v>
      </c>
      <c r="H81" s="7" t="s">
        <v>12</v>
      </c>
      <c r="I81" s="65"/>
    </row>
    <row r="82" spans="2:13" ht="24.75" customHeight="1" x14ac:dyDescent="0.25">
      <c r="B82" s="69"/>
      <c r="C82" s="71"/>
      <c r="D82" s="74"/>
      <c r="E82" s="71"/>
      <c r="F82" s="7" t="s">
        <v>15</v>
      </c>
      <c r="G82" s="7" t="s">
        <v>16</v>
      </c>
      <c r="H82" s="7" t="s">
        <v>17</v>
      </c>
      <c r="I82" s="66"/>
    </row>
    <row r="83" spans="2:13" ht="15" x14ac:dyDescent="0.25">
      <c r="B83" s="10" t="s">
        <v>20</v>
      </c>
      <c r="C83" s="11" t="s">
        <v>21</v>
      </c>
      <c r="D83" s="8"/>
      <c r="E83" s="8"/>
      <c r="F83" s="7"/>
      <c r="G83" s="7"/>
      <c r="H83" s="7"/>
      <c r="I83" s="9"/>
    </row>
    <row r="84" spans="2:13" ht="15" x14ac:dyDescent="0.25">
      <c r="B84" s="12">
        <v>1</v>
      </c>
      <c r="C84" s="13" t="s">
        <v>22</v>
      </c>
      <c r="D84" s="12" t="s">
        <v>23</v>
      </c>
      <c r="E84" s="14" t="s">
        <v>24</v>
      </c>
      <c r="F84" s="50">
        <f>[4]F1!F11</f>
        <v>17.48</v>
      </c>
      <c r="G84" s="50">
        <f>[4]F1!G11</f>
        <v>23.78</v>
      </c>
      <c r="H84" s="50">
        <f>[4]F1!H11</f>
        <v>23.78</v>
      </c>
      <c r="I84" s="15"/>
    </row>
    <row r="85" spans="2:13" ht="15" x14ac:dyDescent="0.25">
      <c r="B85" s="12">
        <f t="shared" ref="B85:B90" si="11">B84+1</f>
        <v>2</v>
      </c>
      <c r="C85" s="16" t="s">
        <v>25</v>
      </c>
      <c r="D85" s="12" t="s">
        <v>23</v>
      </c>
      <c r="E85" s="14" t="s">
        <v>26</v>
      </c>
      <c r="F85" s="52">
        <f>[4]F1!F12</f>
        <v>1.18</v>
      </c>
      <c r="G85" s="50">
        <f>[4]F1!G12</f>
        <v>3.32</v>
      </c>
      <c r="H85" s="50">
        <f>[4]F1!H12</f>
        <v>3.32</v>
      </c>
      <c r="I85" s="15"/>
    </row>
    <row r="86" spans="2:13" ht="15" x14ac:dyDescent="0.25">
      <c r="B86" s="12">
        <f t="shared" si="11"/>
        <v>3</v>
      </c>
      <c r="C86" s="13" t="s">
        <v>27</v>
      </c>
      <c r="D86" s="12" t="s">
        <v>23</v>
      </c>
      <c r="E86" s="17" t="s">
        <v>28</v>
      </c>
      <c r="F86" s="50">
        <f>[4]F1!F13</f>
        <v>0</v>
      </c>
      <c r="G86" s="50">
        <f>[4]F1!G13</f>
        <v>0</v>
      </c>
      <c r="H86" s="50">
        <f>[4]F1!H13</f>
        <v>0</v>
      </c>
      <c r="I86" s="15"/>
    </row>
    <row r="87" spans="2:13" ht="15" x14ac:dyDescent="0.25">
      <c r="B87" s="12">
        <f t="shared" si="11"/>
        <v>4</v>
      </c>
      <c r="C87" s="16" t="s">
        <v>29</v>
      </c>
      <c r="D87" s="12" t="s">
        <v>23</v>
      </c>
      <c r="E87" s="17" t="s">
        <v>30</v>
      </c>
      <c r="F87" s="50">
        <f>[4]F1!F14</f>
        <v>0.2</v>
      </c>
      <c r="G87" s="50">
        <f>[4]F1!G14</f>
        <v>1.23</v>
      </c>
      <c r="H87" s="50">
        <f>[4]F1!H14</f>
        <v>1.23</v>
      </c>
      <c r="I87" s="15"/>
    </row>
    <row r="88" spans="2:13" ht="15" x14ac:dyDescent="0.25">
      <c r="B88" s="12">
        <f t="shared" si="11"/>
        <v>5</v>
      </c>
      <c r="C88" s="13" t="s">
        <v>31</v>
      </c>
      <c r="D88" s="12" t="s">
        <v>23</v>
      </c>
      <c r="E88" s="17" t="s">
        <v>32</v>
      </c>
      <c r="F88" s="50">
        <f>[4]F1!F15</f>
        <v>1.03</v>
      </c>
      <c r="G88" s="50">
        <f>[4]F1!G15</f>
        <v>1.39</v>
      </c>
      <c r="H88" s="50">
        <f>[4]F1!H15</f>
        <v>1.39</v>
      </c>
      <c r="I88" s="15"/>
    </row>
    <row r="89" spans="2:13" ht="15" x14ac:dyDescent="0.25">
      <c r="B89" s="12">
        <f t="shared" si="11"/>
        <v>6</v>
      </c>
      <c r="C89" s="13" t="s">
        <v>33</v>
      </c>
      <c r="D89" s="12" t="s">
        <v>23</v>
      </c>
      <c r="E89" s="17" t="s">
        <v>34</v>
      </c>
      <c r="F89" s="50">
        <f>[4]F1!F16</f>
        <v>0.26</v>
      </c>
      <c r="G89" s="50">
        <f>[4]F1!G16</f>
        <v>1.8</v>
      </c>
      <c r="H89" s="50">
        <f>[4]F1!H16</f>
        <v>1.8</v>
      </c>
      <c r="I89" s="15"/>
    </row>
    <row r="90" spans="2:13" ht="15" x14ac:dyDescent="0.25">
      <c r="B90" s="6">
        <f t="shared" si="11"/>
        <v>7</v>
      </c>
      <c r="C90" s="18" t="s">
        <v>21</v>
      </c>
      <c r="D90" s="6" t="s">
        <v>23</v>
      </c>
      <c r="E90" s="17"/>
      <c r="F90" s="50">
        <f>[4]F1!F17</f>
        <v>19.63</v>
      </c>
      <c r="G90" s="50">
        <f>[4]F1!G17</f>
        <v>27.92</v>
      </c>
      <c r="H90" s="50">
        <f>[4]F1!H17</f>
        <v>27.92</v>
      </c>
      <c r="I90" s="15"/>
    </row>
    <row r="91" spans="2:13" ht="15" x14ac:dyDescent="0.25">
      <c r="B91" s="6" t="s">
        <v>35</v>
      </c>
      <c r="C91" s="6" t="s">
        <v>36</v>
      </c>
      <c r="D91" s="17"/>
      <c r="E91" s="17"/>
      <c r="F91" s="53"/>
      <c r="G91" s="53"/>
      <c r="H91" s="53"/>
      <c r="I91" s="13"/>
    </row>
    <row r="92" spans="2:13" ht="15" x14ac:dyDescent="0.25">
      <c r="B92" s="12">
        <v>1</v>
      </c>
      <c r="C92" s="17" t="s">
        <v>37</v>
      </c>
      <c r="D92" s="12" t="s">
        <v>38</v>
      </c>
      <c r="E92" s="17" t="s">
        <v>39</v>
      </c>
      <c r="F92" s="54">
        <f>[4]F1!F19</f>
        <v>4.9631886959755835</v>
      </c>
      <c r="G92" s="54">
        <f>[4]F1!G19</f>
        <v>8.5318703971259708</v>
      </c>
      <c r="H92" s="54">
        <f>[4]F1!H19</f>
        <v>8.532</v>
      </c>
      <c r="I92" s="13"/>
    </row>
    <row r="93" spans="2:13" ht="15" x14ac:dyDescent="0.25">
      <c r="B93" s="12">
        <f>B92+1</f>
        <v>2</v>
      </c>
      <c r="C93" s="17" t="s">
        <v>40</v>
      </c>
      <c r="D93" s="12" t="s">
        <v>41</v>
      </c>
      <c r="E93" s="17" t="s">
        <v>42</v>
      </c>
      <c r="F93" s="50">
        <f>[4]F1!F20</f>
        <v>16.143190000000001</v>
      </c>
      <c r="G93" s="50">
        <f>[4]F1!G20</f>
        <v>16.143190000000001</v>
      </c>
      <c r="H93" s="50">
        <f>[4]F1!H20</f>
        <v>16.143190000000001</v>
      </c>
      <c r="I93" s="13"/>
    </row>
    <row r="94" spans="2:13" ht="15" x14ac:dyDescent="0.25">
      <c r="B94" s="12">
        <f>B93+1</f>
        <v>3</v>
      </c>
      <c r="C94" s="17" t="s">
        <v>36</v>
      </c>
      <c r="D94" s="12" t="s">
        <v>23</v>
      </c>
      <c r="E94" s="17"/>
      <c r="F94" s="50">
        <f>[4]F1!F21</f>
        <v>8.0121698124986089</v>
      </c>
      <c r="G94" s="50">
        <f>[4]F1!G21</f>
        <v>13.773160487618</v>
      </c>
      <c r="H94" s="50">
        <f>[4]F1!H21</f>
        <v>13.773369708000001</v>
      </c>
      <c r="I94" s="13"/>
    </row>
    <row r="95" spans="2:13" ht="15" x14ac:dyDescent="0.25">
      <c r="B95" s="6" t="s">
        <v>43</v>
      </c>
      <c r="C95" s="6" t="s">
        <v>44</v>
      </c>
      <c r="D95" s="12" t="s">
        <v>23</v>
      </c>
      <c r="E95" s="13"/>
      <c r="F95" s="50">
        <f>[4]F1!F22</f>
        <v>27.642169812498608</v>
      </c>
      <c r="G95" s="50">
        <f>[4]F1!G22</f>
        <v>41.693160487618002</v>
      </c>
      <c r="H95" s="50">
        <f>[4]F1!H22</f>
        <v>41.693369708000006</v>
      </c>
      <c r="I95" s="13"/>
    </row>
    <row r="96" spans="2:13" ht="15" x14ac:dyDescent="0.25">
      <c r="C96" s="2"/>
      <c r="D96" s="2"/>
      <c r="E96" s="2"/>
      <c r="F96" s="3"/>
      <c r="G96" s="2"/>
      <c r="H96" s="2"/>
      <c r="I96" s="2"/>
      <c r="J96" s="2"/>
      <c r="K96" s="2"/>
      <c r="L96" s="2"/>
      <c r="M96" s="2"/>
    </row>
    <row r="97" spans="2:13" ht="15" x14ac:dyDescent="0.25">
      <c r="C97" s="2"/>
      <c r="D97" s="2"/>
      <c r="E97" s="2"/>
      <c r="F97" s="3" t="s">
        <v>49</v>
      </c>
      <c r="G97" s="2"/>
      <c r="H97" s="2"/>
      <c r="I97" s="2"/>
      <c r="J97" s="2"/>
      <c r="K97" s="2"/>
      <c r="L97" s="2"/>
      <c r="M97" s="2"/>
    </row>
    <row r="98" spans="2:13" s="4" customFormat="1" ht="15.75" x14ac:dyDescent="0.2">
      <c r="C98" s="2"/>
      <c r="D98" s="2"/>
      <c r="F98" s="5" t="s">
        <v>2</v>
      </c>
      <c r="G98" s="2"/>
      <c r="H98" s="2"/>
      <c r="I98" s="2"/>
      <c r="J98" s="2"/>
      <c r="K98" s="2"/>
      <c r="L98" s="2"/>
      <c r="M98" s="2"/>
    </row>
    <row r="99" spans="2:13" ht="12.75" customHeight="1" x14ac:dyDescent="0.25">
      <c r="B99" s="67" t="s">
        <v>3</v>
      </c>
      <c r="C99" s="70" t="s">
        <v>4</v>
      </c>
      <c r="D99" s="72" t="s">
        <v>5</v>
      </c>
      <c r="E99" s="70" t="s">
        <v>6</v>
      </c>
      <c r="F99" s="63" t="s">
        <v>7</v>
      </c>
      <c r="G99" s="75"/>
      <c r="H99" s="64"/>
      <c r="I99" s="63" t="s">
        <v>8</v>
      </c>
      <c r="J99" s="64"/>
      <c r="K99" s="63" t="s">
        <v>85</v>
      </c>
      <c r="L99" s="64"/>
      <c r="M99" s="65" t="s">
        <v>9</v>
      </c>
    </row>
    <row r="100" spans="2:13" ht="30" customHeight="1" x14ac:dyDescent="0.25">
      <c r="B100" s="68"/>
      <c r="C100" s="70"/>
      <c r="D100" s="73"/>
      <c r="E100" s="70"/>
      <c r="F100" s="7" t="s">
        <v>10</v>
      </c>
      <c r="G100" s="7" t="s">
        <v>11</v>
      </c>
      <c r="H100" s="7" t="s">
        <v>12</v>
      </c>
      <c r="I100" s="7" t="s">
        <v>10</v>
      </c>
      <c r="J100" s="7" t="s">
        <v>13</v>
      </c>
      <c r="K100" s="7" t="s">
        <v>10</v>
      </c>
      <c r="L100" s="7" t="s">
        <v>13</v>
      </c>
      <c r="M100" s="65"/>
    </row>
    <row r="101" spans="2:13" ht="34.5" customHeight="1" x14ac:dyDescent="0.25">
      <c r="B101" s="69"/>
      <c r="C101" s="71"/>
      <c r="D101" s="74"/>
      <c r="E101" s="71"/>
      <c r="F101" s="7" t="s">
        <v>15</v>
      </c>
      <c r="G101" s="7" t="s">
        <v>16</v>
      </c>
      <c r="H101" s="7" t="s">
        <v>17</v>
      </c>
      <c r="I101" s="7" t="s">
        <v>15</v>
      </c>
      <c r="J101" s="7" t="s">
        <v>45</v>
      </c>
      <c r="K101" s="7" t="s">
        <v>15</v>
      </c>
      <c r="L101" s="7" t="s">
        <v>45</v>
      </c>
      <c r="M101" s="66"/>
    </row>
    <row r="102" spans="2:13" ht="15" x14ac:dyDescent="0.25">
      <c r="B102" s="10" t="s">
        <v>20</v>
      </c>
      <c r="C102" s="11" t="s">
        <v>21</v>
      </c>
      <c r="D102" s="8"/>
      <c r="E102" s="8"/>
      <c r="F102" s="7"/>
      <c r="G102" s="7"/>
      <c r="H102" s="7"/>
      <c r="I102" s="7"/>
      <c r="J102" s="7"/>
      <c r="K102" s="7"/>
      <c r="L102" s="7"/>
      <c r="M102" s="9"/>
    </row>
    <row r="103" spans="2:13" ht="15" x14ac:dyDescent="0.25">
      <c r="B103" s="12">
        <v>1</v>
      </c>
      <c r="C103" s="13" t="s">
        <v>22</v>
      </c>
      <c r="D103" s="12" t="s">
        <v>23</v>
      </c>
      <c r="E103" s="14" t="s">
        <v>24</v>
      </c>
      <c r="F103" s="50">
        <f>[5]F1!F10</f>
        <v>180.28</v>
      </c>
      <c r="G103" s="50">
        <f>[5]F1!G10</f>
        <v>234.28</v>
      </c>
      <c r="H103" s="50">
        <f>[5]F1!H10</f>
        <v>234.28</v>
      </c>
      <c r="I103" s="50">
        <f>[5]F1!I10</f>
        <v>190.43</v>
      </c>
      <c r="J103" s="50">
        <f>[5]F1!J10</f>
        <v>246.67</v>
      </c>
      <c r="K103" s="50">
        <f>[5]F1!K10</f>
        <v>201.15</v>
      </c>
      <c r="L103" s="50">
        <f>[5]F1!L10</f>
        <v>257.5</v>
      </c>
      <c r="M103" s="15"/>
    </row>
    <row r="104" spans="2:13" ht="15" x14ac:dyDescent="0.25">
      <c r="B104" s="12">
        <f t="shared" ref="B104:B109" si="12">B103+1</f>
        <v>2</v>
      </c>
      <c r="C104" s="16" t="s">
        <v>25</v>
      </c>
      <c r="D104" s="12" t="s">
        <v>23</v>
      </c>
      <c r="E104" s="14" t="s">
        <v>26</v>
      </c>
      <c r="F104" s="51">
        <f>[5]F1!F11</f>
        <v>88.68</v>
      </c>
      <c r="G104" s="51">
        <f>[5]F1!G11</f>
        <v>17.5</v>
      </c>
      <c r="H104" s="50">
        <f>[5]F1!H11</f>
        <v>17.5</v>
      </c>
      <c r="I104" s="52">
        <f>[5]F1!I11</f>
        <v>88.68</v>
      </c>
      <c r="J104" s="50">
        <f>[5]F1!J11</f>
        <v>17.89</v>
      </c>
      <c r="K104" s="52">
        <f>[5]F1!K11</f>
        <v>88.68</v>
      </c>
      <c r="L104" s="50">
        <f>[5]F1!L11</f>
        <v>18.309999999999999</v>
      </c>
      <c r="M104" s="15"/>
    </row>
    <row r="105" spans="2:13" ht="15" x14ac:dyDescent="0.25">
      <c r="B105" s="12">
        <f t="shared" si="12"/>
        <v>3</v>
      </c>
      <c r="C105" s="13" t="s">
        <v>27</v>
      </c>
      <c r="D105" s="12" t="s">
        <v>23</v>
      </c>
      <c r="E105" s="17" t="s">
        <v>28</v>
      </c>
      <c r="F105" s="50">
        <f>[5]F1!F12</f>
        <v>0</v>
      </c>
      <c r="G105" s="50">
        <f>[5]F1!G12</f>
        <v>0</v>
      </c>
      <c r="H105" s="50">
        <f>[5]F1!H12</f>
        <v>0</v>
      </c>
      <c r="I105" s="50">
        <f>[5]F1!I12</f>
        <v>0</v>
      </c>
      <c r="J105" s="50">
        <f>[5]F1!J12</f>
        <v>0</v>
      </c>
      <c r="K105" s="50">
        <f>[5]F1!K12</f>
        <v>0</v>
      </c>
      <c r="L105" s="50">
        <f>[5]F1!L12</f>
        <v>0</v>
      </c>
      <c r="M105" s="15"/>
    </row>
    <row r="106" spans="2:13" ht="15" x14ac:dyDescent="0.25">
      <c r="B106" s="12">
        <f t="shared" si="12"/>
        <v>4</v>
      </c>
      <c r="C106" s="16" t="s">
        <v>29</v>
      </c>
      <c r="D106" s="12" t="s">
        <v>23</v>
      </c>
      <c r="E106" s="17" t="s">
        <v>30</v>
      </c>
      <c r="F106" s="50">
        <f>[5]F1!F13</f>
        <v>30.45</v>
      </c>
      <c r="G106" s="50">
        <f>[5]F1!G13</f>
        <v>34.409999999999997</v>
      </c>
      <c r="H106" s="50">
        <f>[5]F1!H13</f>
        <v>34.409999999999997</v>
      </c>
      <c r="I106" s="50">
        <f>[5]F1!I13</f>
        <v>31.17</v>
      </c>
      <c r="J106" s="50">
        <f>[5]F1!J13</f>
        <v>30.73</v>
      </c>
      <c r="K106" s="50">
        <f>[5]F1!K13</f>
        <v>31.38</v>
      </c>
      <c r="L106" s="50">
        <f>[5]F1!L13</f>
        <v>29.28</v>
      </c>
      <c r="M106" s="15"/>
    </row>
    <row r="107" spans="2:13" ht="15" x14ac:dyDescent="0.25">
      <c r="B107" s="12">
        <f t="shared" si="12"/>
        <v>5</v>
      </c>
      <c r="C107" s="13" t="s">
        <v>31</v>
      </c>
      <c r="D107" s="12" t="s">
        <v>23</v>
      </c>
      <c r="E107" s="17" t="s">
        <v>32</v>
      </c>
      <c r="F107" s="50">
        <f>[5]F1!F14</f>
        <v>117.51</v>
      </c>
      <c r="G107" s="50">
        <f>[5]F1!G14</f>
        <v>158.4</v>
      </c>
      <c r="H107" s="50">
        <f>[5]F1!H14</f>
        <v>158.4</v>
      </c>
      <c r="I107" s="50">
        <f>[5]F1!I14</f>
        <v>158.38</v>
      </c>
      <c r="J107" s="50">
        <f>[5]F1!J14</f>
        <v>158.62</v>
      </c>
      <c r="K107" s="50">
        <f>[5]F1!K14</f>
        <v>158.38</v>
      </c>
      <c r="L107" s="50">
        <f>[5]F1!L14</f>
        <v>158.84</v>
      </c>
      <c r="M107" s="15"/>
    </row>
    <row r="108" spans="2:13" ht="15" x14ac:dyDescent="0.25">
      <c r="B108" s="12">
        <f t="shared" si="12"/>
        <v>6</v>
      </c>
      <c r="C108" s="13" t="s">
        <v>33</v>
      </c>
      <c r="D108" s="12" t="s">
        <v>23</v>
      </c>
      <c r="E108" s="17" t="s">
        <v>34</v>
      </c>
      <c r="F108" s="50">
        <f>[5]F1!F15</f>
        <v>28</v>
      </c>
      <c r="G108" s="50">
        <f>[5]F1!G15</f>
        <v>9.9</v>
      </c>
      <c r="H108" s="50">
        <f>[5]F1!H15</f>
        <v>9.9</v>
      </c>
      <c r="I108" s="50">
        <f>[5]F1!I15</f>
        <v>29.13</v>
      </c>
      <c r="J108" s="50">
        <f>[5]F1!J15</f>
        <v>10.31</v>
      </c>
      <c r="K108" s="50">
        <f>[5]F1!K15</f>
        <v>30.29</v>
      </c>
      <c r="L108" s="50">
        <f>[5]F1!L15</f>
        <v>10.73</v>
      </c>
      <c r="M108" s="15"/>
    </row>
    <row r="109" spans="2:13" ht="15" x14ac:dyDescent="0.25">
      <c r="B109" s="6">
        <f t="shared" si="12"/>
        <v>7</v>
      </c>
      <c r="C109" s="18" t="s">
        <v>21</v>
      </c>
      <c r="D109" s="6" t="s">
        <v>23</v>
      </c>
      <c r="E109" s="17"/>
      <c r="F109" s="50">
        <f>[5]F1!F16</f>
        <v>388.92</v>
      </c>
      <c r="G109" s="50">
        <f>[5]F1!G16</f>
        <v>434.69000000000005</v>
      </c>
      <c r="H109" s="50">
        <f>[5]F1!H16</f>
        <v>434.69000000000005</v>
      </c>
      <c r="I109" s="50">
        <f>[5]F1!I16</f>
        <v>439.53000000000003</v>
      </c>
      <c r="J109" s="50">
        <f>[5]F1!J16</f>
        <v>443.6</v>
      </c>
      <c r="K109" s="50">
        <f>[5]F1!K16</f>
        <v>449.3</v>
      </c>
      <c r="L109" s="50">
        <f>[5]F1!L16</f>
        <v>453.20000000000005</v>
      </c>
      <c r="M109" s="15"/>
    </row>
    <row r="110" spans="2:13" ht="15" x14ac:dyDescent="0.25">
      <c r="B110" s="6" t="s">
        <v>35</v>
      </c>
      <c r="C110" s="6" t="s">
        <v>36</v>
      </c>
      <c r="D110" s="17"/>
      <c r="E110" s="17"/>
      <c r="F110" s="53"/>
      <c r="G110" s="53"/>
      <c r="H110" s="53"/>
      <c r="I110" s="53"/>
      <c r="J110" s="53"/>
      <c r="K110" s="53"/>
      <c r="L110" s="53"/>
      <c r="M110" s="13"/>
    </row>
    <row r="111" spans="2:13" ht="15" x14ac:dyDescent="0.25">
      <c r="B111" s="12">
        <v>1</v>
      </c>
      <c r="C111" s="17" t="s">
        <v>37</v>
      </c>
      <c r="D111" s="12" t="s">
        <v>38</v>
      </c>
      <c r="E111" s="17" t="s">
        <v>39</v>
      </c>
      <c r="F111" s="54">
        <f>[5]F1!F18</f>
        <v>3.8396985825793775</v>
      </c>
      <c r="G111" s="54">
        <f>[5]F1!G18</f>
        <v>3.6999341944979713</v>
      </c>
      <c r="H111" s="54">
        <f>[5]F1!H18</f>
        <v>3.6999341944979713</v>
      </c>
      <c r="I111" s="54">
        <f>[5]F1!I18</f>
        <v>3.18</v>
      </c>
      <c r="J111" s="54">
        <f>[5]F1!J18</f>
        <v>3.18</v>
      </c>
      <c r="K111" s="54">
        <f>[5]F1!K18</f>
        <v>2.9209999999999998</v>
      </c>
      <c r="L111" s="54">
        <f>[5]F1!L18</f>
        <v>2.9209999999999998</v>
      </c>
      <c r="M111" s="13"/>
    </row>
    <row r="112" spans="2:13" ht="15" x14ac:dyDescent="0.25">
      <c r="B112" s="12">
        <f>B111+1</f>
        <v>2</v>
      </c>
      <c r="C112" s="17" t="s">
        <v>40</v>
      </c>
      <c r="D112" s="12" t="s">
        <v>41</v>
      </c>
      <c r="E112" s="17" t="s">
        <v>42</v>
      </c>
      <c r="F112" s="50">
        <f>[5]F1!F19</f>
        <v>2770.8157864080608</v>
      </c>
      <c r="G112" s="50">
        <f>[5]F1!G19</f>
        <v>2770.8157864080608</v>
      </c>
      <c r="H112" s="50">
        <f>[5]F1!H19</f>
        <v>2770.8157864080608</v>
      </c>
      <c r="I112" s="50">
        <f>[5]F1!I19</f>
        <v>3214.9012069999999</v>
      </c>
      <c r="J112" s="50">
        <f>[5]F1!J19</f>
        <v>3214.9012069999999</v>
      </c>
      <c r="K112" s="50">
        <f>[5]F1!K19</f>
        <v>3529.25</v>
      </c>
      <c r="L112" s="50">
        <f>[5]F1!L19</f>
        <v>3529.25</v>
      </c>
      <c r="M112" s="13"/>
    </row>
    <row r="113" spans="2:13" ht="15" x14ac:dyDescent="0.25">
      <c r="B113" s="12">
        <f>B112+1</f>
        <v>3</v>
      </c>
      <c r="C113" s="17" t="s">
        <v>36</v>
      </c>
      <c r="D113" s="12" t="s">
        <v>23</v>
      </c>
      <c r="E113" s="17"/>
      <c r="F113" s="50">
        <f>[5]F1!F20</f>
        <v>1063.9097447659594</v>
      </c>
      <c r="G113" s="50">
        <f>[5]F1!G20</f>
        <v>1025.1836074785972</v>
      </c>
      <c r="H113" s="50">
        <f>[5]F1!H20</f>
        <v>1025.1836074785972</v>
      </c>
      <c r="I113" s="50">
        <f>[5]F1!I20</f>
        <v>1022.3385838260001</v>
      </c>
      <c r="J113" s="50">
        <f>[5]F1!J20</f>
        <v>1022.3385838260001</v>
      </c>
      <c r="K113" s="50">
        <f>[5]F1!K20</f>
        <v>1030.8939249999999</v>
      </c>
      <c r="L113" s="50">
        <f>[5]F1!L20</f>
        <v>1030.8939249999999</v>
      </c>
      <c r="M113" s="13"/>
    </row>
    <row r="114" spans="2:13" ht="15" x14ac:dyDescent="0.25">
      <c r="B114" s="6" t="s">
        <v>43</v>
      </c>
      <c r="C114" s="6" t="s">
        <v>44</v>
      </c>
      <c r="D114" s="12" t="s">
        <v>23</v>
      </c>
      <c r="E114" s="13"/>
      <c r="F114" s="50">
        <f>[5]F1!F21</f>
        <v>1452.8297447659595</v>
      </c>
      <c r="G114" s="50">
        <f>[5]F1!G21</f>
        <v>1459.8736074785973</v>
      </c>
      <c r="H114" s="50">
        <f>[5]F1!H21</f>
        <v>1459.8736074785973</v>
      </c>
      <c r="I114" s="50">
        <f>[5]F1!I21</f>
        <v>1461.8685838260001</v>
      </c>
      <c r="J114" s="50">
        <f>[5]F1!J21</f>
        <v>1465.938583826</v>
      </c>
      <c r="K114" s="50">
        <f>[5]F1!K21</f>
        <v>1480.1939249999998</v>
      </c>
      <c r="L114" s="50">
        <f>[5]F1!L21</f>
        <v>1484.0939249999999</v>
      </c>
      <c r="M114" s="13"/>
    </row>
    <row r="115" spans="2:13" ht="15" x14ac:dyDescent="0.25">
      <c r="C115" s="2"/>
      <c r="D115" s="2"/>
      <c r="E115" s="2"/>
      <c r="F115" s="3"/>
      <c r="G115" s="2"/>
      <c r="H115" s="2"/>
      <c r="I115" s="2"/>
      <c r="J115" s="2"/>
      <c r="K115" s="2"/>
      <c r="L115" s="2"/>
      <c r="M115" s="2"/>
    </row>
    <row r="116" spans="2:13" ht="15" x14ac:dyDescent="0.25">
      <c r="C116" s="2"/>
      <c r="D116" s="2"/>
      <c r="E116" s="2"/>
      <c r="F116" s="3" t="s">
        <v>50</v>
      </c>
      <c r="G116" s="2"/>
      <c r="H116" s="2"/>
      <c r="I116" s="2"/>
      <c r="J116" s="2"/>
      <c r="K116" s="2"/>
      <c r="L116" s="2"/>
      <c r="M116" s="2"/>
    </row>
    <row r="117" spans="2:13" s="4" customFormat="1" ht="15.75" x14ac:dyDescent="0.2">
      <c r="C117" s="2"/>
      <c r="D117" s="2"/>
      <c r="F117" s="5" t="s">
        <v>2</v>
      </c>
      <c r="G117" s="2"/>
      <c r="H117" s="2"/>
      <c r="I117" s="2"/>
      <c r="J117" s="2"/>
      <c r="K117" s="2"/>
      <c r="L117" s="2"/>
      <c r="M117" s="2"/>
    </row>
    <row r="118" spans="2:13" ht="12.75" customHeight="1" x14ac:dyDescent="0.25">
      <c r="B118" s="67" t="s">
        <v>3</v>
      </c>
      <c r="C118" s="70" t="s">
        <v>4</v>
      </c>
      <c r="D118" s="72" t="s">
        <v>5</v>
      </c>
      <c r="E118" s="70" t="s">
        <v>6</v>
      </c>
      <c r="F118" s="63" t="s">
        <v>7</v>
      </c>
      <c r="G118" s="75"/>
      <c r="H118" s="64"/>
      <c r="I118" s="63" t="s">
        <v>8</v>
      </c>
      <c r="J118" s="64"/>
      <c r="K118" s="63" t="s">
        <v>85</v>
      </c>
      <c r="L118" s="64"/>
      <c r="M118" s="65" t="s">
        <v>9</v>
      </c>
    </row>
    <row r="119" spans="2:13" ht="30" customHeight="1" x14ac:dyDescent="0.25">
      <c r="B119" s="68"/>
      <c r="C119" s="70"/>
      <c r="D119" s="73"/>
      <c r="E119" s="70"/>
      <c r="F119" s="7" t="s">
        <v>10</v>
      </c>
      <c r="G119" s="7" t="s">
        <v>11</v>
      </c>
      <c r="H119" s="7" t="s">
        <v>12</v>
      </c>
      <c r="I119" s="7" t="s">
        <v>10</v>
      </c>
      <c r="J119" s="7" t="s">
        <v>13</v>
      </c>
      <c r="K119" s="7" t="s">
        <v>10</v>
      </c>
      <c r="L119" s="7" t="s">
        <v>13</v>
      </c>
      <c r="M119" s="65"/>
    </row>
    <row r="120" spans="2:13" ht="27" customHeight="1" x14ac:dyDescent="0.25">
      <c r="B120" s="69"/>
      <c r="C120" s="71"/>
      <c r="D120" s="74"/>
      <c r="E120" s="71"/>
      <c r="F120" s="7" t="s">
        <v>15</v>
      </c>
      <c r="G120" s="7" t="s">
        <v>16</v>
      </c>
      <c r="H120" s="7" t="s">
        <v>17</v>
      </c>
      <c r="I120" s="7" t="s">
        <v>15</v>
      </c>
      <c r="J120" s="7" t="s">
        <v>45</v>
      </c>
      <c r="K120" s="7" t="s">
        <v>15</v>
      </c>
      <c r="L120" s="7" t="s">
        <v>45</v>
      </c>
      <c r="M120" s="66"/>
    </row>
    <row r="121" spans="2:13" ht="15" x14ac:dyDescent="0.25">
      <c r="B121" s="10" t="s">
        <v>20</v>
      </c>
      <c r="C121" s="11" t="s">
        <v>21</v>
      </c>
      <c r="D121" s="8"/>
      <c r="E121" s="8"/>
      <c r="F121" s="7"/>
      <c r="G121" s="7"/>
      <c r="H121" s="7"/>
      <c r="I121" s="7"/>
      <c r="J121" s="7"/>
      <c r="K121" s="7"/>
      <c r="L121" s="7"/>
      <c r="M121" s="9"/>
    </row>
    <row r="122" spans="2:13" ht="15" x14ac:dyDescent="0.25">
      <c r="B122" s="12">
        <v>1</v>
      </c>
      <c r="C122" s="13" t="s">
        <v>22</v>
      </c>
      <c r="D122" s="12" t="s">
        <v>23</v>
      </c>
      <c r="E122" s="14" t="s">
        <v>24</v>
      </c>
      <c r="F122" s="50">
        <f>[6]F1!F10</f>
        <v>204.77</v>
      </c>
      <c r="G122" s="50">
        <f>[6]F1!G10</f>
        <v>281.14</v>
      </c>
      <c r="H122" s="50">
        <f>[6]F1!H10</f>
        <v>281.14</v>
      </c>
      <c r="I122" s="50">
        <f>[6]F1!I10</f>
        <v>216.29</v>
      </c>
      <c r="J122" s="50">
        <f>[6]F1!J10</f>
        <v>296</v>
      </c>
      <c r="K122" s="50">
        <f>[6]F1!K10</f>
        <v>228.47</v>
      </c>
      <c r="L122" s="50">
        <f>[6]F1!L10</f>
        <v>308.99</v>
      </c>
      <c r="M122" s="15"/>
    </row>
    <row r="123" spans="2:13" ht="15" x14ac:dyDescent="0.25">
      <c r="B123" s="12">
        <f t="shared" ref="B123:B128" si="13">B122+1</f>
        <v>2</v>
      </c>
      <c r="C123" s="16" t="s">
        <v>25</v>
      </c>
      <c r="D123" s="12" t="s">
        <v>23</v>
      </c>
      <c r="E123" s="14" t="s">
        <v>26</v>
      </c>
      <c r="F123" s="51">
        <f>[6]F1!F11</f>
        <v>127.75</v>
      </c>
      <c r="G123" s="51">
        <f>[6]F1!G11</f>
        <v>113.12</v>
      </c>
      <c r="H123" s="50">
        <f>[6]F1!H11</f>
        <v>113.12</v>
      </c>
      <c r="I123" s="52">
        <f>[6]F1!I11</f>
        <v>127.75</v>
      </c>
      <c r="J123" s="50">
        <f>[6]F1!J11</f>
        <v>113.37</v>
      </c>
      <c r="K123" s="52">
        <f>[6]F1!K11</f>
        <v>127.75</v>
      </c>
      <c r="L123" s="50">
        <f>[6]F1!L11</f>
        <v>116.31</v>
      </c>
      <c r="M123" s="15"/>
    </row>
    <row r="124" spans="2:13" ht="15" x14ac:dyDescent="0.25">
      <c r="B124" s="12">
        <f t="shared" si="13"/>
        <v>3</v>
      </c>
      <c r="C124" s="13" t="s">
        <v>27</v>
      </c>
      <c r="D124" s="12" t="s">
        <v>23</v>
      </c>
      <c r="E124" s="17" t="s">
        <v>28</v>
      </c>
      <c r="F124" s="50">
        <f>[6]F1!F12</f>
        <v>96.93</v>
      </c>
      <c r="G124" s="50">
        <f>[6]F1!G12</f>
        <v>114.23</v>
      </c>
      <c r="H124" s="50">
        <f>[6]F1!H12</f>
        <v>114.23</v>
      </c>
      <c r="I124" s="50">
        <f>[6]F1!I12</f>
        <v>83.78</v>
      </c>
      <c r="J124" s="50">
        <f>[6]F1!J12</f>
        <v>103.24</v>
      </c>
      <c r="K124" s="50">
        <f>[6]F1!K12</f>
        <v>70.62</v>
      </c>
      <c r="L124" s="50">
        <f>[6]F1!L12</f>
        <v>95.21</v>
      </c>
      <c r="M124" s="15"/>
    </row>
    <row r="125" spans="2:13" ht="15" x14ac:dyDescent="0.25">
      <c r="B125" s="12">
        <f t="shared" si="13"/>
        <v>4</v>
      </c>
      <c r="C125" s="16" t="s">
        <v>29</v>
      </c>
      <c r="D125" s="12" t="s">
        <v>23</v>
      </c>
      <c r="E125" s="17" t="s">
        <v>30</v>
      </c>
      <c r="F125" s="50">
        <f>[6]F1!F13</f>
        <v>37.36</v>
      </c>
      <c r="G125" s="50">
        <f>[6]F1!G13</f>
        <v>45.72</v>
      </c>
      <c r="H125" s="50">
        <f>[6]F1!H13</f>
        <v>45.72</v>
      </c>
      <c r="I125" s="50">
        <f>[6]F1!I13</f>
        <v>38.19</v>
      </c>
      <c r="J125" s="50">
        <f>[6]F1!J13</f>
        <v>39.14</v>
      </c>
      <c r="K125" s="50">
        <f>[6]F1!K13</f>
        <v>38.270000000000003</v>
      </c>
      <c r="L125" s="50">
        <f>[6]F1!L13</f>
        <v>37.46</v>
      </c>
      <c r="M125" s="15"/>
    </row>
    <row r="126" spans="2:13" ht="15" x14ac:dyDescent="0.25">
      <c r="B126" s="12">
        <f t="shared" si="13"/>
        <v>5</v>
      </c>
      <c r="C126" s="13" t="s">
        <v>31</v>
      </c>
      <c r="D126" s="12" t="s">
        <v>23</v>
      </c>
      <c r="E126" s="17" t="s">
        <v>32</v>
      </c>
      <c r="F126" s="50">
        <f>[6]F1!F14</f>
        <v>174.77</v>
      </c>
      <c r="G126" s="50">
        <f>[6]F1!G14</f>
        <v>234.32</v>
      </c>
      <c r="H126" s="50">
        <f>[6]F1!H14</f>
        <v>234.32</v>
      </c>
      <c r="I126" s="50">
        <f>[6]F1!I14</f>
        <v>235.56</v>
      </c>
      <c r="J126" s="50">
        <f>[6]F1!J14</f>
        <v>234.55</v>
      </c>
      <c r="K126" s="50">
        <f>[6]F1!K14</f>
        <v>235.56</v>
      </c>
      <c r="L126" s="50">
        <f>[6]F1!L14</f>
        <v>237.1</v>
      </c>
      <c r="M126" s="15"/>
    </row>
    <row r="127" spans="2:13" ht="15" x14ac:dyDescent="0.25">
      <c r="B127" s="12">
        <f t="shared" si="13"/>
        <v>6</v>
      </c>
      <c r="C127" s="13" t="s">
        <v>33</v>
      </c>
      <c r="D127" s="12" t="s">
        <v>23</v>
      </c>
      <c r="E127" s="17" t="s">
        <v>34</v>
      </c>
      <c r="F127" s="50">
        <f>[6]F1!F15</f>
        <v>29.9</v>
      </c>
      <c r="G127" s="50">
        <f>[6]F1!G15</f>
        <v>11.89</v>
      </c>
      <c r="H127" s="50">
        <f>[6]F1!H15</f>
        <v>11.89</v>
      </c>
      <c r="I127" s="50">
        <f>[6]F1!I15</f>
        <v>31.09</v>
      </c>
      <c r="J127" s="50">
        <f>[6]F1!J15</f>
        <v>12.38</v>
      </c>
      <c r="K127" s="50">
        <f>[6]F1!K15</f>
        <v>32.33</v>
      </c>
      <c r="L127" s="50">
        <f>[6]F1!L15</f>
        <v>12.87</v>
      </c>
      <c r="M127" s="15"/>
    </row>
    <row r="128" spans="2:13" ht="15" x14ac:dyDescent="0.25">
      <c r="B128" s="6">
        <f t="shared" si="13"/>
        <v>7</v>
      </c>
      <c r="C128" s="18" t="s">
        <v>21</v>
      </c>
      <c r="D128" s="6" t="s">
        <v>23</v>
      </c>
      <c r="E128" s="17"/>
      <c r="F128" s="50">
        <f>[6]F1!F16</f>
        <v>611.68000000000006</v>
      </c>
      <c r="G128" s="50">
        <f>[6]F1!G16</f>
        <v>776.64</v>
      </c>
      <c r="H128" s="50">
        <f>[6]F1!H16</f>
        <v>776.64</v>
      </c>
      <c r="I128" s="50">
        <f>[6]F1!I16</f>
        <v>670.4799999999999</v>
      </c>
      <c r="J128" s="50">
        <f>[6]F1!J16</f>
        <v>773.92</v>
      </c>
      <c r="K128" s="50">
        <f>[6]F1!K16</f>
        <v>668.34</v>
      </c>
      <c r="L128" s="50">
        <f>[6]F1!L16</f>
        <v>782.2</v>
      </c>
      <c r="M128" s="15"/>
    </row>
    <row r="129" spans="2:13" ht="15" x14ac:dyDescent="0.25">
      <c r="B129" s="6" t="s">
        <v>35</v>
      </c>
      <c r="C129" s="6" t="s">
        <v>36</v>
      </c>
      <c r="D129" s="17"/>
      <c r="E129" s="17"/>
      <c r="F129" s="53"/>
      <c r="G129" s="53"/>
      <c r="H129" s="53"/>
      <c r="I129" s="53"/>
      <c r="J129" s="53"/>
      <c r="K129" s="53"/>
      <c r="L129" s="53"/>
      <c r="M129" s="13"/>
    </row>
    <row r="130" spans="2:13" ht="15" x14ac:dyDescent="0.25">
      <c r="B130" s="12">
        <v>1</v>
      </c>
      <c r="C130" s="17" t="s">
        <v>37</v>
      </c>
      <c r="D130" s="12" t="s">
        <v>38</v>
      </c>
      <c r="E130" s="17" t="s">
        <v>39</v>
      </c>
      <c r="F130" s="54">
        <f>[6]F1!F18</f>
        <v>3.6132254714078011</v>
      </c>
      <c r="G130" s="54">
        <f>[6]F1!G18</f>
        <v>3.750291239709846</v>
      </c>
      <c r="H130" s="54">
        <f>[6]F1!H18</f>
        <v>3.750291239709846</v>
      </c>
      <c r="I130" s="54">
        <f>[6]F1!I18</f>
        <v>2.9830000000000001</v>
      </c>
      <c r="J130" s="54">
        <f>[6]F1!J18</f>
        <v>2.9830000000000001</v>
      </c>
      <c r="K130" s="54">
        <f>[6]F1!K18</f>
        <v>2.7370000000000001</v>
      </c>
      <c r="L130" s="54">
        <f>[6]F1!L18</f>
        <v>2.7370000000000001</v>
      </c>
      <c r="M130" s="13"/>
    </row>
    <row r="131" spans="2:13" ht="15" x14ac:dyDescent="0.25">
      <c r="B131" s="12">
        <f>B130+1</f>
        <v>2</v>
      </c>
      <c r="C131" s="17" t="s">
        <v>40</v>
      </c>
      <c r="D131" s="12" t="s">
        <v>41</v>
      </c>
      <c r="E131" s="17" t="s">
        <v>42</v>
      </c>
      <c r="F131" s="50">
        <f>[6]F1!F19</f>
        <v>3262.15894386122</v>
      </c>
      <c r="G131" s="50">
        <f>[6]F1!G19</f>
        <v>3262.15894386122</v>
      </c>
      <c r="H131" s="50">
        <f>[6]F1!H19</f>
        <v>3262.15894386122</v>
      </c>
      <c r="I131" s="50">
        <f>[6]F1!I19</f>
        <v>4027.5089680000001</v>
      </c>
      <c r="J131" s="50">
        <f>[6]F1!J19</f>
        <v>4027.5089680000001</v>
      </c>
      <c r="K131" s="50">
        <f>[6]F1!K19</f>
        <v>4236.46</v>
      </c>
      <c r="L131" s="50">
        <f>[6]F1!L19</f>
        <v>4236.46</v>
      </c>
      <c r="M131" s="13"/>
    </row>
    <row r="132" spans="2:13" ht="15" x14ac:dyDescent="0.25">
      <c r="B132" s="12">
        <f>B131+1</f>
        <v>3</v>
      </c>
      <c r="C132" s="17" t="s">
        <v>36</v>
      </c>
      <c r="D132" s="12" t="s">
        <v>23</v>
      </c>
      <c r="E132" s="17"/>
      <c r="F132" s="50">
        <f>[6]F1!F20</f>
        <v>1178.6915787740131</v>
      </c>
      <c r="G132" s="50">
        <f>[6]F1!G20</f>
        <v>1223.4046109703856</v>
      </c>
      <c r="H132" s="50">
        <f>[6]F1!H20</f>
        <v>1223.4046109703856</v>
      </c>
      <c r="I132" s="50">
        <f>[6]F1!I20</f>
        <v>1201.4059251543999</v>
      </c>
      <c r="J132" s="50">
        <f>[6]F1!J20</f>
        <v>1201.4059251543999</v>
      </c>
      <c r="K132" s="50">
        <f>[6]F1!K20</f>
        <v>1159.519102</v>
      </c>
      <c r="L132" s="50">
        <f>[6]F1!L20</f>
        <v>1159.519102</v>
      </c>
      <c r="M132" s="13"/>
    </row>
    <row r="133" spans="2:13" ht="15" x14ac:dyDescent="0.25">
      <c r="B133" s="6" t="s">
        <v>43</v>
      </c>
      <c r="C133" s="6" t="s">
        <v>44</v>
      </c>
      <c r="D133" s="12" t="s">
        <v>23</v>
      </c>
      <c r="E133" s="13"/>
      <c r="F133" s="50">
        <f>[6]F1!F21</f>
        <v>1790.3715787740132</v>
      </c>
      <c r="G133" s="50">
        <f>[6]F1!G21</f>
        <v>2000.0446109703857</v>
      </c>
      <c r="H133" s="50">
        <f>[6]F1!H21</f>
        <v>2000.0446109703857</v>
      </c>
      <c r="I133" s="50">
        <f>[6]F1!I21</f>
        <v>1871.8859251544</v>
      </c>
      <c r="J133" s="50">
        <f>[6]F1!J21</f>
        <v>1975.3259251544</v>
      </c>
      <c r="K133" s="50">
        <f>[6]F1!K21</f>
        <v>1827.8591019999999</v>
      </c>
      <c r="L133" s="50">
        <f>[6]F1!L21</f>
        <v>1941.719102</v>
      </c>
      <c r="M133" s="13"/>
    </row>
    <row r="134" spans="2:13" ht="15" x14ac:dyDescent="0.25">
      <c r="C134" s="2"/>
      <c r="D134" s="2"/>
      <c r="E134" s="2"/>
      <c r="F134" s="3"/>
      <c r="G134" s="2"/>
      <c r="H134" s="2"/>
      <c r="I134" s="2"/>
      <c r="J134" s="2"/>
      <c r="K134" s="2"/>
      <c r="L134" s="2"/>
      <c r="M134" s="2"/>
    </row>
    <row r="135" spans="2:13" ht="15" x14ac:dyDescent="0.25">
      <c r="C135" s="2"/>
      <c r="D135" s="2"/>
      <c r="E135" s="2"/>
      <c r="F135" s="3" t="s">
        <v>51</v>
      </c>
      <c r="G135" s="2"/>
      <c r="H135" s="2"/>
      <c r="I135" s="2"/>
      <c r="J135" s="2"/>
      <c r="K135" s="2"/>
      <c r="L135" s="2"/>
      <c r="M135" s="2"/>
    </row>
    <row r="136" spans="2:13" s="4" customFormat="1" ht="15.75" x14ac:dyDescent="0.2">
      <c r="C136" s="2"/>
      <c r="D136" s="2"/>
      <c r="F136" s="5" t="s">
        <v>2</v>
      </c>
      <c r="G136" s="2"/>
      <c r="H136" s="2"/>
      <c r="I136" s="2"/>
      <c r="J136" s="2"/>
      <c r="K136" s="2"/>
      <c r="L136" s="2"/>
      <c r="M136" s="2"/>
    </row>
    <row r="137" spans="2:13" ht="12.75" customHeight="1" x14ac:dyDescent="0.25">
      <c r="B137" s="67" t="s">
        <v>3</v>
      </c>
      <c r="C137" s="70" t="s">
        <v>4</v>
      </c>
      <c r="D137" s="72" t="s">
        <v>5</v>
      </c>
      <c r="E137" s="70" t="s">
        <v>6</v>
      </c>
      <c r="F137" s="63" t="s">
        <v>7</v>
      </c>
      <c r="G137" s="75"/>
      <c r="H137" s="64"/>
      <c r="I137" s="63" t="s">
        <v>8</v>
      </c>
      <c r="J137" s="64"/>
      <c r="K137" s="63" t="s">
        <v>85</v>
      </c>
      <c r="L137" s="64"/>
      <c r="M137" s="65" t="s">
        <v>9</v>
      </c>
    </row>
    <row r="138" spans="2:13" ht="30" customHeight="1" x14ac:dyDescent="0.25">
      <c r="B138" s="68"/>
      <c r="C138" s="70"/>
      <c r="D138" s="73"/>
      <c r="E138" s="70"/>
      <c r="F138" s="7" t="s">
        <v>10</v>
      </c>
      <c r="G138" s="7" t="s">
        <v>11</v>
      </c>
      <c r="H138" s="7" t="s">
        <v>12</v>
      </c>
      <c r="I138" s="7" t="s">
        <v>10</v>
      </c>
      <c r="J138" s="7" t="s">
        <v>13</v>
      </c>
      <c r="K138" s="7" t="s">
        <v>10</v>
      </c>
      <c r="L138" s="7" t="s">
        <v>13</v>
      </c>
      <c r="M138" s="65"/>
    </row>
    <row r="139" spans="2:13" ht="26.25" customHeight="1" x14ac:dyDescent="0.25">
      <c r="B139" s="69"/>
      <c r="C139" s="71"/>
      <c r="D139" s="74"/>
      <c r="E139" s="71"/>
      <c r="F139" s="7" t="s">
        <v>15</v>
      </c>
      <c r="G139" s="7" t="s">
        <v>16</v>
      </c>
      <c r="H139" s="7" t="s">
        <v>17</v>
      </c>
      <c r="I139" s="7" t="s">
        <v>15</v>
      </c>
      <c r="J139" s="7" t="s">
        <v>45</v>
      </c>
      <c r="K139" s="7" t="s">
        <v>15</v>
      </c>
      <c r="L139" s="7" t="s">
        <v>45</v>
      </c>
      <c r="M139" s="66"/>
    </row>
    <row r="140" spans="2:13" ht="15" x14ac:dyDescent="0.25">
      <c r="B140" s="10" t="s">
        <v>20</v>
      </c>
      <c r="C140" s="11" t="s">
        <v>21</v>
      </c>
      <c r="D140" s="8"/>
      <c r="E140" s="8"/>
      <c r="F140" s="7"/>
      <c r="G140" s="7"/>
      <c r="H140" s="7"/>
      <c r="I140" s="7"/>
      <c r="J140" s="7"/>
      <c r="K140" s="7"/>
      <c r="L140" s="7"/>
      <c r="M140" s="9"/>
    </row>
    <row r="141" spans="2:13" ht="15" x14ac:dyDescent="0.25">
      <c r="B141" s="12">
        <v>1</v>
      </c>
      <c r="C141" s="13" t="s">
        <v>22</v>
      </c>
      <c r="D141" s="12" t="s">
        <v>23</v>
      </c>
      <c r="E141" s="14" t="s">
        <v>24</v>
      </c>
      <c r="F141" s="50">
        <f>[7]F1!F10</f>
        <v>189.59</v>
      </c>
      <c r="G141" s="50">
        <f>[7]F1!G10</f>
        <v>451.38</v>
      </c>
      <c r="H141" s="50">
        <f>[7]F1!H10</f>
        <v>451.38</v>
      </c>
      <c r="I141" s="50">
        <f>[7]F1!I10</f>
        <v>200.86</v>
      </c>
      <c r="J141" s="50">
        <f>[7]F1!J10</f>
        <v>475.73</v>
      </c>
      <c r="K141" s="50">
        <f>[7]F1!K10</f>
        <v>212.3</v>
      </c>
      <c r="L141" s="50">
        <f>[7]F1!L10</f>
        <v>496.8</v>
      </c>
      <c r="M141" s="15"/>
    </row>
    <row r="142" spans="2:13" ht="15" x14ac:dyDescent="0.25">
      <c r="B142" s="12">
        <f t="shared" ref="B142:B147" si="14">B141+1</f>
        <v>2</v>
      </c>
      <c r="C142" s="16" t="s">
        <v>25</v>
      </c>
      <c r="D142" s="12" t="s">
        <v>23</v>
      </c>
      <c r="E142" s="14" t="s">
        <v>26</v>
      </c>
      <c r="F142" s="51">
        <f>[7]F1!F11</f>
        <v>274.31</v>
      </c>
      <c r="G142" s="51">
        <f>[7]F1!G11</f>
        <v>247.18</v>
      </c>
      <c r="H142" s="50">
        <f>[7]F1!H11</f>
        <v>247.18</v>
      </c>
      <c r="I142" s="52">
        <f>[7]F1!I11</f>
        <v>280.08999999999997</v>
      </c>
      <c r="J142" s="50">
        <f>[7]F1!J11</f>
        <v>247.98</v>
      </c>
      <c r="K142" s="52">
        <f>[7]F1!K11</f>
        <v>280.08999999999997</v>
      </c>
      <c r="L142" s="50">
        <f>[7]F1!L11</f>
        <v>267.02999999999997</v>
      </c>
      <c r="M142" s="15"/>
    </row>
    <row r="143" spans="2:13" ht="15" x14ac:dyDescent="0.25">
      <c r="B143" s="12">
        <f t="shared" si="14"/>
        <v>3</v>
      </c>
      <c r="C143" s="13" t="s">
        <v>27</v>
      </c>
      <c r="D143" s="12" t="s">
        <v>23</v>
      </c>
      <c r="E143" s="17" t="s">
        <v>28</v>
      </c>
      <c r="F143" s="50">
        <f>[7]F1!F12</f>
        <v>387.89</v>
      </c>
      <c r="G143" s="50">
        <f>[7]F1!G12</f>
        <v>398.58</v>
      </c>
      <c r="H143" s="50">
        <f>[7]F1!H12</f>
        <v>398.58</v>
      </c>
      <c r="I143" s="50">
        <f>[7]F1!I12</f>
        <v>372.99</v>
      </c>
      <c r="J143" s="50">
        <f>[7]F1!J12</f>
        <v>386.87</v>
      </c>
      <c r="K143" s="50">
        <f>[7]F1!K12</f>
        <v>343.91</v>
      </c>
      <c r="L143" s="50">
        <f>[7]F1!L12</f>
        <v>395.72</v>
      </c>
      <c r="M143" s="15"/>
    </row>
    <row r="144" spans="2:13" ht="15" x14ac:dyDescent="0.25">
      <c r="B144" s="12">
        <f t="shared" si="14"/>
        <v>4</v>
      </c>
      <c r="C144" s="16" t="s">
        <v>29</v>
      </c>
      <c r="D144" s="12" t="s">
        <v>23</v>
      </c>
      <c r="E144" s="17" t="s">
        <v>30</v>
      </c>
      <c r="F144" s="50">
        <f>[7]F1!F13</f>
        <v>70.14</v>
      </c>
      <c r="G144" s="50">
        <f>[7]F1!G13</f>
        <v>86.53</v>
      </c>
      <c r="H144" s="50">
        <f>[7]F1!H13</f>
        <v>86.53</v>
      </c>
      <c r="I144" s="50">
        <f>[7]F1!I13</f>
        <v>72.39</v>
      </c>
      <c r="J144" s="50">
        <f>[7]F1!J13</f>
        <v>83.26</v>
      </c>
      <c r="K144" s="50">
        <f>[7]F1!K13</f>
        <v>72.260000000000005</v>
      </c>
      <c r="L144" s="50">
        <f>[7]F1!L13</f>
        <v>82.97</v>
      </c>
      <c r="M144" s="15"/>
    </row>
    <row r="145" spans="2:13" ht="15" x14ac:dyDescent="0.25">
      <c r="B145" s="12">
        <f t="shared" si="14"/>
        <v>5</v>
      </c>
      <c r="C145" s="13" t="s">
        <v>31</v>
      </c>
      <c r="D145" s="12" t="s">
        <v>23</v>
      </c>
      <c r="E145" s="17" t="s">
        <v>32</v>
      </c>
      <c r="F145" s="50">
        <f>[7]F1!F14</f>
        <v>377.86</v>
      </c>
      <c r="G145" s="50">
        <f>[7]F1!G14</f>
        <v>465.1</v>
      </c>
      <c r="H145" s="50">
        <f>[7]F1!H14</f>
        <v>465.1</v>
      </c>
      <c r="I145" s="50">
        <f>[7]F1!I14</f>
        <v>518.27</v>
      </c>
      <c r="J145" s="50">
        <f>[7]F1!J14</f>
        <v>468.58</v>
      </c>
      <c r="K145" s="50">
        <f>[7]F1!K14</f>
        <v>518.27</v>
      </c>
      <c r="L145" s="50">
        <f>[7]F1!L14</f>
        <v>492.62</v>
      </c>
      <c r="M145" s="15"/>
    </row>
    <row r="146" spans="2:13" ht="15" x14ac:dyDescent="0.25">
      <c r="B146" s="12">
        <f t="shared" si="14"/>
        <v>6</v>
      </c>
      <c r="C146" s="13" t="s">
        <v>33</v>
      </c>
      <c r="D146" s="12" t="s">
        <v>23</v>
      </c>
      <c r="E146" s="17" t="s">
        <v>34</v>
      </c>
      <c r="F146" s="50">
        <f>[7]F1!F15</f>
        <v>11.62</v>
      </c>
      <c r="G146" s="50">
        <f>[7]F1!G15</f>
        <v>15.16</v>
      </c>
      <c r="H146" s="50">
        <f>[7]F1!H15</f>
        <v>15.16</v>
      </c>
      <c r="I146" s="50">
        <f>[7]F1!I15</f>
        <v>12.09</v>
      </c>
      <c r="J146" s="50">
        <f>[7]F1!J15</f>
        <v>15.79</v>
      </c>
      <c r="K146" s="50">
        <f>[7]F1!K15</f>
        <v>12.57</v>
      </c>
      <c r="L146" s="50">
        <f>[7]F1!L15</f>
        <v>16.43</v>
      </c>
      <c r="M146" s="15"/>
    </row>
    <row r="147" spans="2:13" ht="15" x14ac:dyDescent="0.25">
      <c r="B147" s="6">
        <f t="shared" si="14"/>
        <v>7</v>
      </c>
      <c r="C147" s="18" t="s">
        <v>21</v>
      </c>
      <c r="D147" s="6" t="s">
        <v>23</v>
      </c>
      <c r="E147" s="17"/>
      <c r="F147" s="50">
        <f>[7]F1!F16</f>
        <v>1288.17</v>
      </c>
      <c r="G147" s="50">
        <f>[7]F1!G16</f>
        <v>1633.61</v>
      </c>
      <c r="H147" s="50">
        <f>[7]F1!H16</f>
        <v>1633.61</v>
      </c>
      <c r="I147" s="50">
        <f>[7]F1!I16</f>
        <v>1432.51</v>
      </c>
      <c r="J147" s="50">
        <f>[7]F1!J16</f>
        <v>1646.6299999999999</v>
      </c>
      <c r="K147" s="50">
        <f>[7]F1!K16</f>
        <v>1414.26</v>
      </c>
      <c r="L147" s="50">
        <f>[7]F1!L16</f>
        <v>1718.7099999999998</v>
      </c>
      <c r="M147" s="15"/>
    </row>
    <row r="148" spans="2:13" ht="15" x14ac:dyDescent="0.25">
      <c r="B148" s="6" t="s">
        <v>35</v>
      </c>
      <c r="C148" s="6" t="s">
        <v>36</v>
      </c>
      <c r="D148" s="17"/>
      <c r="E148" s="17"/>
      <c r="F148" s="53"/>
      <c r="G148" s="53"/>
      <c r="H148" s="53"/>
      <c r="I148" s="53"/>
      <c r="J148" s="53"/>
      <c r="K148" s="53"/>
      <c r="L148" s="53"/>
      <c r="M148" s="13"/>
    </row>
    <row r="149" spans="2:13" ht="15" x14ac:dyDescent="0.25">
      <c r="B149" s="12">
        <v>1</v>
      </c>
      <c r="C149" s="17" t="s">
        <v>37</v>
      </c>
      <c r="D149" s="12" t="s">
        <v>38</v>
      </c>
      <c r="E149" s="17" t="s">
        <v>39</v>
      </c>
      <c r="F149" s="54">
        <f>[7]F1!F18</f>
        <v>3.8069786769818581</v>
      </c>
      <c r="G149" s="54">
        <f>[7]F1!G18</f>
        <v>3.9580123692356808</v>
      </c>
      <c r="H149" s="54">
        <f>[7]F1!H18</f>
        <v>3.9580123692356808</v>
      </c>
      <c r="I149" s="54">
        <f>[7]F1!I18</f>
        <v>3.782</v>
      </c>
      <c r="J149" s="54">
        <f>[7]F1!J18</f>
        <v>3.782</v>
      </c>
      <c r="K149" s="54">
        <f>[7]F1!K18</f>
        <v>3.677</v>
      </c>
      <c r="L149" s="54">
        <f>[7]F1!L18</f>
        <v>3.677</v>
      </c>
      <c r="M149" s="13"/>
    </row>
    <row r="150" spans="2:13" ht="15" x14ac:dyDescent="0.25">
      <c r="B150" s="12">
        <f>B149+1</f>
        <v>2</v>
      </c>
      <c r="C150" s="17" t="s">
        <v>40</v>
      </c>
      <c r="D150" s="12" t="s">
        <v>41</v>
      </c>
      <c r="E150" s="17" t="s">
        <v>42</v>
      </c>
      <c r="F150" s="50">
        <f>[7]F1!F19</f>
        <v>4801.3670000000002</v>
      </c>
      <c r="G150" s="50">
        <f>[7]F1!G19</f>
        <v>4801.3670000000002</v>
      </c>
      <c r="H150" s="50">
        <f>[7]F1!H19</f>
        <v>4801.3670000000002</v>
      </c>
      <c r="I150" s="50">
        <f>[7]F1!I19</f>
        <v>6275.4290000000001</v>
      </c>
      <c r="J150" s="50">
        <f>[7]F1!J19</f>
        <v>6275.4290000000001</v>
      </c>
      <c r="K150" s="50">
        <f>[7]F1!K19</f>
        <v>7361.1</v>
      </c>
      <c r="L150" s="50">
        <f>[7]F1!L19</f>
        <v>7361.1</v>
      </c>
      <c r="M150" s="13"/>
    </row>
    <row r="151" spans="2:13" ht="15" x14ac:dyDescent="0.25">
      <c r="B151" s="12">
        <f>B150+1</f>
        <v>3</v>
      </c>
      <c r="C151" s="17" t="s">
        <v>36</v>
      </c>
      <c r="D151" s="12" t="s">
        <v>23</v>
      </c>
      <c r="E151" s="17"/>
      <c r="F151" s="50">
        <f>[7]F1!F20</f>
        <v>1827.8701789364354</v>
      </c>
      <c r="G151" s="50">
        <f>[7]F1!G20</f>
        <v>1900.3869975240013</v>
      </c>
      <c r="H151" s="50">
        <f>[7]F1!H20</f>
        <v>1900.3869975240013</v>
      </c>
      <c r="I151" s="50">
        <f>[7]F1!I20</f>
        <v>2373.3672477999999</v>
      </c>
      <c r="J151" s="50">
        <f>[7]F1!J20</f>
        <v>2373.3672477999999</v>
      </c>
      <c r="K151" s="50">
        <f>[7]F1!K20</f>
        <v>2706.6764700000003</v>
      </c>
      <c r="L151" s="50">
        <f>[7]F1!L20</f>
        <v>2706.6764700000003</v>
      </c>
      <c r="M151" s="13"/>
    </row>
    <row r="152" spans="2:13" ht="15" x14ac:dyDescent="0.25">
      <c r="B152" s="6" t="s">
        <v>43</v>
      </c>
      <c r="C152" s="6" t="s">
        <v>44</v>
      </c>
      <c r="D152" s="12" t="s">
        <v>23</v>
      </c>
      <c r="E152" s="13"/>
      <c r="F152" s="50">
        <f>[7]F1!F21</f>
        <v>3116.0401789364355</v>
      </c>
      <c r="G152" s="50">
        <f>[7]F1!G21</f>
        <v>3533.996997524001</v>
      </c>
      <c r="H152" s="50">
        <f>[7]F1!H21</f>
        <v>3533.996997524001</v>
      </c>
      <c r="I152" s="50">
        <f>[7]F1!I21</f>
        <v>3805.8772478000001</v>
      </c>
      <c r="J152" s="50">
        <f>[7]F1!J21</f>
        <v>4019.9972478</v>
      </c>
      <c r="K152" s="50">
        <f>[7]F1!K21</f>
        <v>4120.9364700000006</v>
      </c>
      <c r="L152" s="50">
        <f>[7]F1!L21</f>
        <v>4425.3864700000004</v>
      </c>
      <c r="M152" s="13"/>
    </row>
    <row r="153" spans="2:13" ht="15" x14ac:dyDescent="0.25">
      <c r="C153" s="2"/>
      <c r="D153" s="2"/>
      <c r="E153" s="2"/>
      <c r="F153" s="3"/>
      <c r="G153" s="2"/>
      <c r="H153" s="2"/>
      <c r="I153" s="2"/>
      <c r="J153" s="2"/>
      <c r="K153" s="2"/>
      <c r="L153" s="2"/>
      <c r="M153" s="2"/>
    </row>
    <row r="154" spans="2:13" x14ac:dyDescent="0.25">
      <c r="F154" s="56"/>
      <c r="G154" s="56"/>
      <c r="H154" s="56"/>
      <c r="I154" s="56"/>
      <c r="J154" s="56"/>
      <c r="K154" s="56"/>
      <c r="L154" s="56"/>
    </row>
  </sheetData>
  <mergeCells count="63">
    <mergeCell ref="K23:L23"/>
    <mergeCell ref="M23:M25"/>
    <mergeCell ref="D42:D44"/>
    <mergeCell ref="B42:B44"/>
    <mergeCell ref="C42:C44"/>
    <mergeCell ref="E42:E44"/>
    <mergeCell ref="M42:M44"/>
    <mergeCell ref="F42:H42"/>
    <mergeCell ref="I42:J42"/>
    <mergeCell ref="K42:L42"/>
    <mergeCell ref="B23:B25"/>
    <mergeCell ref="C23:C25"/>
    <mergeCell ref="D23:D25"/>
    <mergeCell ref="E23:E25"/>
    <mergeCell ref="F23:H23"/>
    <mergeCell ref="I23:J23"/>
    <mergeCell ref="D61:D63"/>
    <mergeCell ref="B61:B63"/>
    <mergeCell ref="C61:C63"/>
    <mergeCell ref="E61:E63"/>
    <mergeCell ref="M61:M63"/>
    <mergeCell ref="F61:H61"/>
    <mergeCell ref="I61:J61"/>
    <mergeCell ref="K61:L61"/>
    <mergeCell ref="I80:I82"/>
    <mergeCell ref="B99:B101"/>
    <mergeCell ref="C99:C101"/>
    <mergeCell ref="D99:D101"/>
    <mergeCell ref="E99:E101"/>
    <mergeCell ref="F99:H99"/>
    <mergeCell ref="I99:J99"/>
    <mergeCell ref="B80:B82"/>
    <mergeCell ref="C80:C82"/>
    <mergeCell ref="D80:D82"/>
    <mergeCell ref="E80:E82"/>
    <mergeCell ref="F80:H80"/>
    <mergeCell ref="M99:M101"/>
    <mergeCell ref="B118:B120"/>
    <mergeCell ref="C118:C120"/>
    <mergeCell ref="D118:D120"/>
    <mergeCell ref="E118:E120"/>
    <mergeCell ref="F118:H118"/>
    <mergeCell ref="I118:J118"/>
    <mergeCell ref="K118:L118"/>
    <mergeCell ref="M118:M120"/>
    <mergeCell ref="K99:L99"/>
    <mergeCell ref="K137:L137"/>
    <mergeCell ref="M137:M139"/>
    <mergeCell ref="B137:B139"/>
    <mergeCell ref="C137:C139"/>
    <mergeCell ref="D137:D139"/>
    <mergeCell ref="E137:E139"/>
    <mergeCell ref="F137:H137"/>
    <mergeCell ref="I137:J137"/>
    <mergeCell ref="E2:G2"/>
    <mergeCell ref="I4:J4"/>
    <mergeCell ref="K4:L4"/>
    <mergeCell ref="M4:M6"/>
    <mergeCell ref="B4:B6"/>
    <mergeCell ref="C4:C6"/>
    <mergeCell ref="D4:D6"/>
    <mergeCell ref="E4:E6"/>
    <mergeCell ref="F4:H4"/>
  </mergeCells>
  <pageMargins left="0.57999999999999996" right="0.5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169"/>
  <sheetViews>
    <sheetView topLeftCell="A155" workbookViewId="0">
      <selection activeCell="N160" sqref="N160"/>
    </sheetView>
  </sheetViews>
  <sheetFormatPr defaultColWidth="9.28515625" defaultRowHeight="14.25" x14ac:dyDescent="0.25"/>
  <cols>
    <col min="1" max="1" width="3" style="1" customWidth="1"/>
    <col min="2" max="2" width="6.28515625" style="1" customWidth="1"/>
    <col min="3" max="3" width="34.42578125" style="1" customWidth="1"/>
    <col min="4" max="4" width="11" style="1" customWidth="1"/>
    <col min="5" max="5" width="10.7109375" style="1" customWidth="1"/>
    <col min="6" max="6" width="11.85546875" style="1" customWidth="1"/>
    <col min="7" max="7" width="10.28515625" style="1" customWidth="1"/>
    <col min="8" max="8" width="13.7109375" style="1" customWidth="1"/>
    <col min="9" max="9" width="11.7109375" style="1" customWidth="1"/>
    <col min="10" max="10" width="10.7109375" style="1" customWidth="1"/>
    <col min="11" max="11" width="11.7109375" style="1" customWidth="1"/>
    <col min="12" max="12" width="10.85546875" style="1" customWidth="1"/>
    <col min="13" max="13" width="10.42578125" style="1" customWidth="1"/>
    <col min="14" max="16384" width="9.28515625" style="1"/>
  </cols>
  <sheetData>
    <row r="1" spans="2:13" ht="15" x14ac:dyDescent="0.25">
      <c r="C1" s="2"/>
      <c r="D1" s="2"/>
      <c r="E1" s="2"/>
      <c r="F1" s="3" t="s">
        <v>0</v>
      </c>
      <c r="G1" s="2"/>
      <c r="H1" s="2"/>
      <c r="I1" s="2"/>
      <c r="J1" s="2"/>
      <c r="K1" s="2"/>
      <c r="L1" s="2"/>
      <c r="M1" s="2"/>
    </row>
    <row r="2" spans="2:13" ht="15" x14ac:dyDescent="0.25">
      <c r="F2" s="20" t="s">
        <v>61</v>
      </c>
    </row>
    <row r="3" spans="2:13" ht="12.75" customHeight="1" x14ac:dyDescent="0.25">
      <c r="B3" s="67" t="s">
        <v>3</v>
      </c>
      <c r="C3" s="70" t="s">
        <v>4</v>
      </c>
      <c r="D3" s="72" t="s">
        <v>5</v>
      </c>
      <c r="E3" s="70" t="s">
        <v>6</v>
      </c>
      <c r="F3" s="63" t="s">
        <v>7</v>
      </c>
      <c r="G3" s="75"/>
      <c r="H3" s="64"/>
      <c r="I3" s="63" t="s">
        <v>8</v>
      </c>
      <c r="J3" s="64"/>
      <c r="K3" s="63" t="s">
        <v>85</v>
      </c>
      <c r="L3" s="64"/>
      <c r="M3" s="65" t="s">
        <v>9</v>
      </c>
    </row>
    <row r="4" spans="2:13" ht="30" customHeight="1" x14ac:dyDescent="0.25">
      <c r="B4" s="68"/>
      <c r="C4" s="70"/>
      <c r="D4" s="73"/>
      <c r="E4" s="70"/>
      <c r="F4" s="7" t="s">
        <v>10</v>
      </c>
      <c r="G4" s="7" t="s">
        <v>11</v>
      </c>
      <c r="H4" s="7" t="s">
        <v>12</v>
      </c>
      <c r="I4" s="7" t="s">
        <v>10</v>
      </c>
      <c r="J4" s="7" t="s">
        <v>13</v>
      </c>
      <c r="K4" s="7" t="s">
        <v>10</v>
      </c>
      <c r="L4" s="7" t="s">
        <v>13</v>
      </c>
      <c r="M4" s="65"/>
    </row>
    <row r="5" spans="2:13" ht="30" x14ac:dyDescent="0.25">
      <c r="B5" s="69"/>
      <c r="C5" s="71"/>
      <c r="D5" s="74"/>
      <c r="E5" s="71"/>
      <c r="F5" s="7" t="s">
        <v>15</v>
      </c>
      <c r="G5" s="7" t="s">
        <v>16</v>
      </c>
      <c r="H5" s="7" t="s">
        <v>17</v>
      </c>
      <c r="I5" s="7" t="s">
        <v>15</v>
      </c>
      <c r="J5" s="7" t="s">
        <v>45</v>
      </c>
      <c r="K5" s="7" t="s">
        <v>15</v>
      </c>
      <c r="L5" s="7" t="s">
        <v>45</v>
      </c>
      <c r="M5" s="66"/>
    </row>
    <row r="6" spans="2:13" ht="15" x14ac:dyDescent="0.25">
      <c r="B6" s="10" t="s">
        <v>20</v>
      </c>
      <c r="C6" s="11" t="s">
        <v>21</v>
      </c>
      <c r="D6" s="8"/>
      <c r="E6" s="8"/>
      <c r="F6" s="7"/>
      <c r="G6" s="7"/>
      <c r="H6" s="7"/>
      <c r="I6" s="7"/>
      <c r="J6" s="7"/>
      <c r="K6" s="7"/>
      <c r="L6" s="7"/>
      <c r="M6" s="9"/>
    </row>
    <row r="7" spans="2:13" ht="15" x14ac:dyDescent="0.25">
      <c r="B7" s="12">
        <v>1</v>
      </c>
      <c r="C7" s="13" t="s">
        <v>22</v>
      </c>
      <c r="D7" s="12" t="s">
        <v>23</v>
      </c>
      <c r="E7" s="14" t="s">
        <v>24</v>
      </c>
      <c r="F7" s="50">
        <f t="shared" ref="F7:L13" si="0">F25+F44+F63+F82+F101+F120+F139+F158</f>
        <v>379.91</v>
      </c>
      <c r="G7" s="50">
        <f t="shared" si="0"/>
        <v>602.25</v>
      </c>
      <c r="H7" s="50">
        <f t="shared" si="0"/>
        <v>602.25</v>
      </c>
      <c r="I7" s="50">
        <f t="shared" si="0"/>
        <v>402.24</v>
      </c>
      <c r="J7" s="50">
        <f t="shared" si="0"/>
        <v>653.18000000000006</v>
      </c>
      <c r="K7" s="50">
        <f t="shared" si="0"/>
        <v>425.07</v>
      </c>
      <c r="L7" s="50">
        <f t="shared" si="0"/>
        <v>681.2399999999999</v>
      </c>
      <c r="M7" s="15"/>
    </row>
    <row r="8" spans="2:13" ht="15" x14ac:dyDescent="0.25">
      <c r="B8" s="12">
        <f t="shared" ref="B8:B13" si="1">B7+1</f>
        <v>2</v>
      </c>
      <c r="C8" s="16" t="s">
        <v>25</v>
      </c>
      <c r="D8" s="12" t="s">
        <v>23</v>
      </c>
      <c r="E8" s="14" t="s">
        <v>26</v>
      </c>
      <c r="F8" s="50">
        <f t="shared" si="0"/>
        <v>261.70000000000005</v>
      </c>
      <c r="G8" s="50">
        <f t="shared" si="0"/>
        <v>166.90000000000003</v>
      </c>
      <c r="H8" s="50">
        <f t="shared" si="0"/>
        <v>166.90000000000003</v>
      </c>
      <c r="I8" s="50">
        <f t="shared" si="0"/>
        <v>252.85000000000002</v>
      </c>
      <c r="J8" s="50">
        <f t="shared" si="0"/>
        <v>167.58999999999997</v>
      </c>
      <c r="K8" s="50">
        <f t="shared" si="0"/>
        <v>249.87</v>
      </c>
      <c r="L8" s="50">
        <f t="shared" si="0"/>
        <v>167.76999999999998</v>
      </c>
      <c r="M8" s="15"/>
    </row>
    <row r="9" spans="2:13" ht="15" x14ac:dyDescent="0.25">
      <c r="B9" s="12">
        <f t="shared" si="1"/>
        <v>3</v>
      </c>
      <c r="C9" s="13" t="s">
        <v>27</v>
      </c>
      <c r="D9" s="12" t="s">
        <v>23</v>
      </c>
      <c r="E9" s="17" t="s">
        <v>28</v>
      </c>
      <c r="F9" s="50">
        <f t="shared" si="0"/>
        <v>101.86000000000001</v>
      </c>
      <c r="G9" s="50">
        <f t="shared" si="0"/>
        <v>138.78</v>
      </c>
      <c r="H9" s="50">
        <f t="shared" si="0"/>
        <v>138.78</v>
      </c>
      <c r="I9" s="50">
        <f t="shared" si="0"/>
        <v>85.63000000000001</v>
      </c>
      <c r="J9" s="50">
        <f t="shared" si="0"/>
        <v>125.85999999999999</v>
      </c>
      <c r="K9" s="50">
        <f t="shared" si="0"/>
        <v>60.4</v>
      </c>
      <c r="L9" s="50">
        <f t="shared" si="0"/>
        <v>113.98</v>
      </c>
      <c r="M9" s="15"/>
    </row>
    <row r="10" spans="2:13" ht="15" x14ac:dyDescent="0.25">
      <c r="B10" s="12">
        <f t="shared" si="1"/>
        <v>4</v>
      </c>
      <c r="C10" s="16" t="s">
        <v>29</v>
      </c>
      <c r="D10" s="12" t="s">
        <v>23</v>
      </c>
      <c r="E10" s="17" t="s">
        <v>30</v>
      </c>
      <c r="F10" s="50">
        <f t="shared" si="0"/>
        <v>25.060000000000002</v>
      </c>
      <c r="G10" s="50">
        <f t="shared" si="0"/>
        <v>32.67</v>
      </c>
      <c r="H10" s="50">
        <f t="shared" si="0"/>
        <v>32.668723898638831</v>
      </c>
      <c r="I10" s="50">
        <f t="shared" si="0"/>
        <v>26.709999999999997</v>
      </c>
      <c r="J10" s="50">
        <f t="shared" si="0"/>
        <v>33.119999999999997</v>
      </c>
      <c r="K10" s="50">
        <f t="shared" si="0"/>
        <v>26.83</v>
      </c>
      <c r="L10" s="50">
        <f t="shared" si="0"/>
        <v>33.550000000000004</v>
      </c>
      <c r="M10" s="15"/>
    </row>
    <row r="11" spans="2:13" ht="15" x14ac:dyDescent="0.25">
      <c r="B11" s="12">
        <f t="shared" si="1"/>
        <v>5</v>
      </c>
      <c r="C11" s="13" t="s">
        <v>31</v>
      </c>
      <c r="D11" s="12" t="s">
        <v>23</v>
      </c>
      <c r="E11" s="17" t="s">
        <v>32</v>
      </c>
      <c r="F11" s="50">
        <f t="shared" si="0"/>
        <v>311.16999999999996</v>
      </c>
      <c r="G11" s="50">
        <f t="shared" si="0"/>
        <v>537.65</v>
      </c>
      <c r="H11" s="50">
        <f t="shared" si="0"/>
        <v>537.65</v>
      </c>
      <c r="I11" s="50">
        <f t="shared" si="0"/>
        <v>415.24</v>
      </c>
      <c r="J11" s="50">
        <f t="shared" si="0"/>
        <v>538.36</v>
      </c>
      <c r="K11" s="50">
        <f t="shared" si="0"/>
        <v>415.24</v>
      </c>
      <c r="L11" s="50">
        <f t="shared" si="0"/>
        <v>538.68999999999994</v>
      </c>
      <c r="M11" s="15"/>
    </row>
    <row r="12" spans="2:13" ht="15" x14ac:dyDescent="0.25">
      <c r="B12" s="12">
        <f t="shared" si="1"/>
        <v>6</v>
      </c>
      <c r="C12" s="13" t="s">
        <v>33</v>
      </c>
      <c r="D12" s="12" t="s">
        <v>23</v>
      </c>
      <c r="E12" s="17" t="s">
        <v>34</v>
      </c>
      <c r="F12" s="50">
        <f t="shared" si="0"/>
        <v>5.15</v>
      </c>
      <c r="G12" s="50">
        <f t="shared" si="0"/>
        <v>10.020000000000001</v>
      </c>
      <c r="H12" s="50">
        <f t="shared" si="0"/>
        <v>10.020000000000001</v>
      </c>
      <c r="I12" s="50">
        <f t="shared" si="0"/>
        <v>5.3699999999999992</v>
      </c>
      <c r="J12" s="50">
        <f t="shared" si="0"/>
        <v>12.03</v>
      </c>
      <c r="K12" s="50">
        <f t="shared" si="0"/>
        <v>5.58</v>
      </c>
      <c r="L12" s="50">
        <f t="shared" si="0"/>
        <v>12.53</v>
      </c>
      <c r="M12" s="15"/>
    </row>
    <row r="13" spans="2:13" ht="15" x14ac:dyDescent="0.25">
      <c r="B13" s="6">
        <f t="shared" si="1"/>
        <v>7</v>
      </c>
      <c r="C13" s="18" t="s">
        <v>21</v>
      </c>
      <c r="D13" s="6" t="s">
        <v>23</v>
      </c>
      <c r="E13" s="17"/>
      <c r="F13" s="50">
        <f t="shared" si="0"/>
        <v>1074.55</v>
      </c>
      <c r="G13" s="50">
        <f t="shared" si="0"/>
        <v>1468.23</v>
      </c>
      <c r="H13" s="50">
        <f t="shared" si="0"/>
        <v>1468.2287238986389</v>
      </c>
      <c r="I13" s="50">
        <f t="shared" si="0"/>
        <v>1177.3000000000002</v>
      </c>
      <c r="J13" s="50">
        <f t="shared" si="0"/>
        <v>1506.08</v>
      </c>
      <c r="K13" s="50">
        <f t="shared" si="0"/>
        <v>1171.8300000000002</v>
      </c>
      <c r="L13" s="50">
        <f t="shared" si="0"/>
        <v>1522.7</v>
      </c>
      <c r="M13" s="15"/>
    </row>
    <row r="14" spans="2:13" ht="15" x14ac:dyDescent="0.25">
      <c r="B14" s="6" t="s">
        <v>35</v>
      </c>
      <c r="C14" s="6" t="s">
        <v>36</v>
      </c>
      <c r="D14" s="17"/>
      <c r="E14" s="17"/>
      <c r="F14" s="52"/>
      <c r="G14" s="52"/>
      <c r="H14" s="52"/>
      <c r="I14" s="52"/>
      <c r="J14" s="52"/>
      <c r="K14" s="52"/>
      <c r="L14" s="52"/>
      <c r="M14" s="13"/>
    </row>
    <row r="15" spans="2:13" ht="15" x14ac:dyDescent="0.25">
      <c r="B15" s="12">
        <v>1</v>
      </c>
      <c r="C15" s="17" t="s">
        <v>37</v>
      </c>
      <c r="D15" s="12" t="s">
        <v>38</v>
      </c>
      <c r="E15" s="17" t="s">
        <v>39</v>
      </c>
      <c r="F15" s="50"/>
      <c r="G15" s="50"/>
      <c r="H15" s="50"/>
      <c r="I15" s="50"/>
      <c r="J15" s="50"/>
      <c r="K15" s="50"/>
      <c r="L15" s="50"/>
      <c r="M15" s="13"/>
    </row>
    <row r="16" spans="2:13" ht="15" x14ac:dyDescent="0.25">
      <c r="B16" s="12">
        <f>B15+1</f>
        <v>2</v>
      </c>
      <c r="C16" s="17" t="s">
        <v>40</v>
      </c>
      <c r="D16" s="12" t="s">
        <v>41</v>
      </c>
      <c r="E16" s="17" t="s">
        <v>42</v>
      </c>
      <c r="F16" s="50"/>
      <c r="G16" s="50"/>
      <c r="H16" s="50"/>
      <c r="I16" s="50"/>
      <c r="J16" s="50"/>
      <c r="K16" s="50"/>
      <c r="L16" s="50"/>
      <c r="M16" s="13"/>
    </row>
    <row r="17" spans="2:13" ht="15" x14ac:dyDescent="0.25">
      <c r="B17" s="12">
        <f>B16+1</f>
        <v>3</v>
      </c>
      <c r="C17" s="17" t="s">
        <v>36</v>
      </c>
      <c r="D17" s="12" t="s">
        <v>23</v>
      </c>
      <c r="E17" s="17"/>
      <c r="F17" s="50"/>
      <c r="G17" s="50"/>
      <c r="H17" s="50"/>
      <c r="I17" s="50"/>
      <c r="J17" s="50"/>
      <c r="K17" s="50"/>
      <c r="L17" s="50"/>
      <c r="M17" s="13"/>
    </row>
    <row r="18" spans="2:13" ht="15" x14ac:dyDescent="0.25">
      <c r="B18" s="6" t="s">
        <v>43</v>
      </c>
      <c r="C18" s="6" t="s">
        <v>44</v>
      </c>
      <c r="D18" s="12" t="s">
        <v>23</v>
      </c>
      <c r="E18" s="13"/>
      <c r="F18" s="50">
        <f t="shared" ref="F18:L18" si="2">F36+F55+F74+F93+F112+F131+F150+F169</f>
        <v>1074.55</v>
      </c>
      <c r="G18" s="50">
        <f t="shared" si="2"/>
        <v>1468.23</v>
      </c>
      <c r="H18" s="50">
        <f t="shared" si="2"/>
        <v>1468.2287238986389</v>
      </c>
      <c r="I18" s="50">
        <f t="shared" si="2"/>
        <v>1177.3000000000002</v>
      </c>
      <c r="J18" s="50">
        <f t="shared" si="2"/>
        <v>1506.08</v>
      </c>
      <c r="K18" s="50">
        <f t="shared" si="2"/>
        <v>1171.8300000000002</v>
      </c>
      <c r="L18" s="50">
        <f t="shared" si="2"/>
        <v>1522.7</v>
      </c>
      <c r="M18" s="13"/>
    </row>
    <row r="19" spans="2:13" ht="15" x14ac:dyDescent="0.25">
      <c r="C19" s="2"/>
      <c r="D19" s="2"/>
      <c r="E19" s="62" t="s">
        <v>87</v>
      </c>
      <c r="F19" s="62"/>
      <c r="G19" s="62"/>
      <c r="H19" s="2"/>
      <c r="I19" s="2"/>
      <c r="J19" s="2"/>
      <c r="K19" s="2"/>
      <c r="L19" s="2"/>
      <c r="M19" s="2"/>
    </row>
    <row r="20" spans="2:13" s="4" customFormat="1" ht="15.75" x14ac:dyDescent="0.2">
      <c r="C20" s="2"/>
      <c r="D20" s="2"/>
      <c r="F20" s="5" t="s">
        <v>2</v>
      </c>
      <c r="G20" s="2"/>
      <c r="H20" s="2"/>
      <c r="I20" s="2"/>
      <c r="J20" s="2"/>
      <c r="K20" s="2"/>
      <c r="L20" s="2"/>
      <c r="M20" s="2"/>
    </row>
    <row r="21" spans="2:13" ht="15" x14ac:dyDescent="0.25">
      <c r="B21" s="67" t="s">
        <v>3</v>
      </c>
      <c r="C21" s="70" t="s">
        <v>4</v>
      </c>
      <c r="D21" s="72" t="s">
        <v>5</v>
      </c>
      <c r="E21" s="70" t="s">
        <v>6</v>
      </c>
      <c r="F21" s="63" t="s">
        <v>7</v>
      </c>
      <c r="G21" s="75"/>
      <c r="H21" s="64"/>
      <c r="I21" s="63" t="s">
        <v>8</v>
      </c>
      <c r="J21" s="64"/>
      <c r="K21" s="63" t="s">
        <v>85</v>
      </c>
      <c r="L21" s="64"/>
      <c r="M21" s="65" t="s">
        <v>9</v>
      </c>
    </row>
    <row r="22" spans="2:13" ht="34.5" customHeight="1" x14ac:dyDescent="0.25">
      <c r="B22" s="68"/>
      <c r="C22" s="70"/>
      <c r="D22" s="73"/>
      <c r="E22" s="70"/>
      <c r="F22" s="7" t="s">
        <v>10</v>
      </c>
      <c r="G22" s="7" t="s">
        <v>11</v>
      </c>
      <c r="H22" s="7" t="s">
        <v>12</v>
      </c>
      <c r="I22" s="7" t="s">
        <v>10</v>
      </c>
      <c r="J22" s="7" t="s">
        <v>13</v>
      </c>
      <c r="K22" s="7" t="s">
        <v>10</v>
      </c>
      <c r="L22" s="7" t="s">
        <v>13</v>
      </c>
      <c r="M22" s="65"/>
    </row>
    <row r="23" spans="2:13" ht="30" x14ac:dyDescent="0.25">
      <c r="B23" s="69"/>
      <c r="C23" s="71"/>
      <c r="D23" s="74"/>
      <c r="E23" s="71"/>
      <c r="F23" s="7" t="s">
        <v>15</v>
      </c>
      <c r="G23" s="7" t="s">
        <v>16</v>
      </c>
      <c r="H23" s="7" t="s">
        <v>17</v>
      </c>
      <c r="I23" s="7" t="s">
        <v>15</v>
      </c>
      <c r="J23" s="7" t="s">
        <v>45</v>
      </c>
      <c r="K23" s="7" t="s">
        <v>15</v>
      </c>
      <c r="L23" s="7" t="s">
        <v>45</v>
      </c>
      <c r="M23" s="66"/>
    </row>
    <row r="24" spans="2:13" ht="15" x14ac:dyDescent="0.25">
      <c r="B24" s="10" t="s">
        <v>20</v>
      </c>
      <c r="C24" s="11" t="s">
        <v>21</v>
      </c>
      <c r="D24" s="8"/>
      <c r="E24" s="8"/>
      <c r="F24" s="7"/>
      <c r="G24" s="7"/>
      <c r="H24" s="7"/>
      <c r="I24" s="7"/>
      <c r="J24" s="7"/>
      <c r="K24" s="7"/>
      <c r="L24" s="7"/>
      <c r="M24" s="9"/>
    </row>
    <row r="25" spans="2:13" ht="15" x14ac:dyDescent="0.25">
      <c r="B25" s="12">
        <v>1</v>
      </c>
      <c r="C25" s="13" t="s">
        <v>22</v>
      </c>
      <c r="D25" s="12" t="s">
        <v>23</v>
      </c>
      <c r="E25" s="14" t="s">
        <v>24</v>
      </c>
      <c r="F25" s="50">
        <f>[8]F1!F10</f>
        <v>117.51</v>
      </c>
      <c r="G25" s="50">
        <f>[8]F1!G10</f>
        <v>187.91</v>
      </c>
      <c r="H25" s="50">
        <f>[8]F1!H10</f>
        <v>187.91</v>
      </c>
      <c r="I25" s="50">
        <f>[8]F1!I10</f>
        <v>124.54</v>
      </c>
      <c r="J25" s="57">
        <f>[8]F1!J10</f>
        <v>199.36</v>
      </c>
      <c r="K25" s="50">
        <f>[8]F1!K10</f>
        <v>131.58000000000001</v>
      </c>
      <c r="L25" s="50">
        <f>[8]F1!L10</f>
        <v>207.74</v>
      </c>
      <c r="M25" s="15"/>
    </row>
    <row r="26" spans="2:13" ht="15" x14ac:dyDescent="0.25">
      <c r="B26" s="12">
        <f t="shared" ref="B26:B31" si="3">B25+1</f>
        <v>2</v>
      </c>
      <c r="C26" s="16" t="s">
        <v>25</v>
      </c>
      <c r="D26" s="12" t="s">
        <v>23</v>
      </c>
      <c r="E26" s="14" t="s">
        <v>26</v>
      </c>
      <c r="F26" s="51">
        <f>[8]F1!F11</f>
        <v>87.97</v>
      </c>
      <c r="G26" s="51">
        <f>[8]F1!G11</f>
        <v>58.92</v>
      </c>
      <c r="H26" s="50">
        <f>[8]F1!H11</f>
        <v>58.92</v>
      </c>
      <c r="I26" s="52">
        <f>[8]F1!I11</f>
        <v>87.97</v>
      </c>
      <c r="J26" s="50">
        <f>[8]F1!J11</f>
        <v>59.08</v>
      </c>
      <c r="K26" s="50">
        <f>[8]F1!K11</f>
        <v>87.97</v>
      </c>
      <c r="L26" s="50">
        <f>[8]F1!L11</f>
        <v>59.07</v>
      </c>
      <c r="M26" s="15"/>
    </row>
    <row r="27" spans="2:13" ht="15" x14ac:dyDescent="0.25">
      <c r="B27" s="12">
        <f t="shared" si="3"/>
        <v>3</v>
      </c>
      <c r="C27" s="13" t="s">
        <v>27</v>
      </c>
      <c r="D27" s="12" t="s">
        <v>23</v>
      </c>
      <c r="E27" s="17" t="s">
        <v>28</v>
      </c>
      <c r="F27" s="50">
        <f>[8]F1!F12</f>
        <v>0</v>
      </c>
      <c r="G27" s="50">
        <f>[8]F1!G12</f>
        <v>5.68</v>
      </c>
      <c r="H27" s="50">
        <f>[8]F1!H12</f>
        <v>5.68</v>
      </c>
      <c r="I27" s="50">
        <f>[8]F1!I12</f>
        <v>0</v>
      </c>
      <c r="J27" s="50">
        <f>[8]F1!J12</f>
        <v>1.45</v>
      </c>
      <c r="K27" s="50">
        <f>[8]F1!K12</f>
        <v>0</v>
      </c>
      <c r="L27" s="50">
        <f>[8]F1!L12</f>
        <v>0</v>
      </c>
      <c r="M27" s="15"/>
    </row>
    <row r="28" spans="2:13" ht="15" x14ac:dyDescent="0.25">
      <c r="B28" s="12">
        <f t="shared" si="3"/>
        <v>4</v>
      </c>
      <c r="C28" s="16" t="s">
        <v>29</v>
      </c>
      <c r="D28" s="12" t="s">
        <v>23</v>
      </c>
      <c r="E28" s="17" t="s">
        <v>30</v>
      </c>
      <c r="F28" s="50">
        <f>[8]F1!F13</f>
        <v>6.5</v>
      </c>
      <c r="G28" s="50">
        <f>[8]F1!G13</f>
        <v>8.6</v>
      </c>
      <c r="H28" s="50">
        <f>[8]F1!H13</f>
        <v>8.6</v>
      </c>
      <c r="I28" s="50">
        <f>[8]F1!I13</f>
        <v>7.03</v>
      </c>
      <c r="J28" s="50">
        <f>[8]F1!J13</f>
        <v>8.66</v>
      </c>
      <c r="K28" s="50">
        <f>[8]F1!K13</f>
        <v>7.18</v>
      </c>
      <c r="L28" s="50">
        <f>[8]F1!L13</f>
        <v>8.82</v>
      </c>
      <c r="M28" s="15"/>
    </row>
    <row r="29" spans="2:13" ht="15" x14ac:dyDescent="0.25">
      <c r="B29" s="12">
        <f t="shared" si="3"/>
        <v>5</v>
      </c>
      <c r="C29" s="13" t="s">
        <v>31</v>
      </c>
      <c r="D29" s="12" t="s">
        <v>23</v>
      </c>
      <c r="E29" s="17" t="s">
        <v>32</v>
      </c>
      <c r="F29" s="50">
        <f>[8]F1!F14</f>
        <v>73.069999999999993</v>
      </c>
      <c r="G29" s="50">
        <f>[8]F1!G14</f>
        <v>127.3</v>
      </c>
      <c r="H29" s="50">
        <f>[8]F1!H14</f>
        <v>127.3</v>
      </c>
      <c r="I29" s="50">
        <f>[8]F1!I14</f>
        <v>97.82</v>
      </c>
      <c r="J29" s="50">
        <f>[8]F1!J14</f>
        <v>127.36</v>
      </c>
      <c r="K29" s="50">
        <f>[8]F1!K14</f>
        <v>97.82</v>
      </c>
      <c r="L29" s="50">
        <f>[8]F1!L14</f>
        <v>127.36</v>
      </c>
      <c r="M29" s="15"/>
    </row>
    <row r="30" spans="2:13" ht="15" x14ac:dyDescent="0.25">
      <c r="B30" s="12">
        <f t="shared" si="3"/>
        <v>6</v>
      </c>
      <c r="C30" s="13" t="s">
        <v>33</v>
      </c>
      <c r="D30" s="12" t="s">
        <v>23</v>
      </c>
      <c r="E30" s="17" t="s">
        <v>34</v>
      </c>
      <c r="F30" s="50">
        <f>[8]F1!F15</f>
        <v>1</v>
      </c>
      <c r="G30" s="50">
        <f>[8]F1!G15</f>
        <v>1.6</v>
      </c>
      <c r="H30" s="50">
        <f>[8]F1!H15</f>
        <v>1.6</v>
      </c>
      <c r="I30" s="50">
        <f>[8]F1!I15</f>
        <v>1.04</v>
      </c>
      <c r="J30" s="50">
        <f>[8]F1!J15</f>
        <v>1.69</v>
      </c>
      <c r="K30" s="50">
        <f>[8]F1!K15</f>
        <v>1.08</v>
      </c>
      <c r="L30" s="50">
        <f>[8]F1!L15</f>
        <v>1.76</v>
      </c>
      <c r="M30" s="15"/>
    </row>
    <row r="31" spans="2:13" ht="15" x14ac:dyDescent="0.25">
      <c r="B31" s="6">
        <f t="shared" si="3"/>
        <v>7</v>
      </c>
      <c r="C31" s="18" t="s">
        <v>21</v>
      </c>
      <c r="D31" s="6" t="s">
        <v>23</v>
      </c>
      <c r="E31" s="17"/>
      <c r="F31" s="50">
        <f>[8]F1!F16</f>
        <v>284.05</v>
      </c>
      <c r="G31" s="50">
        <f>[8]F1!G16</f>
        <v>386.81</v>
      </c>
      <c r="H31" s="50">
        <f>[8]F1!H16</f>
        <v>386.81</v>
      </c>
      <c r="I31" s="50">
        <f>[8]F1!I16</f>
        <v>316.32</v>
      </c>
      <c r="J31" s="50">
        <f>[8]F1!J16</f>
        <v>394.22</v>
      </c>
      <c r="K31" s="50">
        <f>[8]F1!K16</f>
        <v>323.47000000000003</v>
      </c>
      <c r="L31" s="50">
        <f>[8]F1!L16</f>
        <v>401.23</v>
      </c>
      <c r="M31" s="15"/>
    </row>
    <row r="32" spans="2:13" ht="15" x14ac:dyDescent="0.25">
      <c r="B32" s="6" t="s">
        <v>35</v>
      </c>
      <c r="C32" s="6" t="s">
        <v>36</v>
      </c>
      <c r="D32" s="17"/>
      <c r="E32" s="17"/>
      <c r="F32" s="53"/>
      <c r="G32" s="53"/>
      <c r="H32" s="53"/>
      <c r="I32" s="53"/>
      <c r="J32" s="53"/>
      <c r="K32" s="53"/>
      <c r="L32" s="53"/>
      <c r="M32" s="13"/>
    </row>
    <row r="33" spans="2:13" ht="15" x14ac:dyDescent="0.25">
      <c r="B33" s="12">
        <v>1</v>
      </c>
      <c r="C33" s="17" t="s">
        <v>37</v>
      </c>
      <c r="D33" s="12" t="s">
        <v>38</v>
      </c>
      <c r="E33" s="17" t="s">
        <v>39</v>
      </c>
      <c r="F33" s="54"/>
      <c r="G33" s="54"/>
      <c r="H33" s="54"/>
      <c r="I33" s="54"/>
      <c r="J33" s="54"/>
      <c r="K33" s="54"/>
      <c r="L33" s="54"/>
      <c r="M33" s="13"/>
    </row>
    <row r="34" spans="2:13" ht="15" x14ac:dyDescent="0.25">
      <c r="B34" s="12">
        <f>B33+1</f>
        <v>2</v>
      </c>
      <c r="C34" s="17" t="s">
        <v>40</v>
      </c>
      <c r="D34" s="12" t="s">
        <v>41</v>
      </c>
      <c r="E34" s="17" t="s">
        <v>42</v>
      </c>
      <c r="F34" s="50"/>
      <c r="G34" s="50"/>
      <c r="H34" s="50"/>
      <c r="I34" s="50"/>
      <c r="J34" s="50"/>
      <c r="K34" s="50"/>
      <c r="L34" s="50"/>
      <c r="M34" s="13"/>
    </row>
    <row r="35" spans="2:13" ht="15" x14ac:dyDescent="0.25">
      <c r="B35" s="12">
        <f>B34+1</f>
        <v>3</v>
      </c>
      <c r="C35" s="17" t="s">
        <v>36</v>
      </c>
      <c r="D35" s="12" t="s">
        <v>23</v>
      </c>
      <c r="E35" s="17"/>
      <c r="F35" s="50"/>
      <c r="G35" s="50"/>
      <c r="H35" s="50"/>
      <c r="I35" s="50"/>
      <c r="J35" s="50"/>
      <c r="K35" s="50"/>
      <c r="L35" s="50"/>
      <c r="M35" s="13"/>
    </row>
    <row r="36" spans="2:13" ht="15" x14ac:dyDescent="0.25">
      <c r="B36" s="6" t="s">
        <v>43</v>
      </c>
      <c r="C36" s="6" t="s">
        <v>44</v>
      </c>
      <c r="D36" s="12" t="s">
        <v>23</v>
      </c>
      <c r="E36" s="13"/>
      <c r="F36" s="50">
        <f>[8]F1!F21</f>
        <v>284.05</v>
      </c>
      <c r="G36" s="50">
        <f>[8]F1!G21</f>
        <v>386.81</v>
      </c>
      <c r="H36" s="50">
        <f>[8]F1!H21</f>
        <v>386.81</v>
      </c>
      <c r="I36" s="50">
        <f>[8]F1!I21</f>
        <v>316.32</v>
      </c>
      <c r="J36" s="50">
        <f>[8]F1!J21</f>
        <v>394.22</v>
      </c>
      <c r="K36" s="50">
        <f>[8]F1!K21</f>
        <v>323.47000000000003</v>
      </c>
      <c r="L36" s="50">
        <f>[8]F1!L21</f>
        <v>401.23</v>
      </c>
      <c r="M36" s="13"/>
    </row>
    <row r="37" spans="2:13" ht="15" x14ac:dyDescent="0.25">
      <c r="C37" s="2"/>
      <c r="D37" s="2"/>
      <c r="E37" s="2"/>
      <c r="F37" s="3"/>
      <c r="G37" s="2"/>
      <c r="H37" s="2"/>
      <c r="I37" s="2"/>
      <c r="J37" s="2"/>
      <c r="K37" s="2"/>
      <c r="L37" s="2"/>
      <c r="M37" s="2"/>
    </row>
    <row r="38" spans="2:13" ht="15" x14ac:dyDescent="0.25">
      <c r="C38" s="2"/>
      <c r="D38" s="2"/>
      <c r="E38" s="2"/>
      <c r="F38" s="3" t="s">
        <v>54</v>
      </c>
      <c r="G38" s="2"/>
      <c r="H38" s="2"/>
      <c r="I38" s="2"/>
      <c r="J38" s="2"/>
      <c r="K38" s="2"/>
      <c r="L38" s="2"/>
      <c r="M38" s="2"/>
    </row>
    <row r="39" spans="2:13" s="4" customFormat="1" ht="15.75" x14ac:dyDescent="0.2">
      <c r="C39" s="2"/>
      <c r="D39" s="2"/>
      <c r="F39" s="5" t="s">
        <v>2</v>
      </c>
      <c r="G39" s="2"/>
      <c r="H39" s="2"/>
      <c r="I39" s="2"/>
      <c r="J39" s="2"/>
      <c r="K39" s="2"/>
      <c r="L39" s="2"/>
      <c r="M39" s="2"/>
    </row>
    <row r="40" spans="2:13" ht="12.75" customHeight="1" x14ac:dyDescent="0.25">
      <c r="B40" s="67" t="s">
        <v>3</v>
      </c>
      <c r="C40" s="70" t="s">
        <v>4</v>
      </c>
      <c r="D40" s="72" t="s">
        <v>5</v>
      </c>
      <c r="E40" s="70" t="s">
        <v>6</v>
      </c>
      <c r="F40" s="63" t="s">
        <v>7</v>
      </c>
      <c r="G40" s="75"/>
      <c r="H40" s="64"/>
      <c r="I40" s="63" t="s">
        <v>8</v>
      </c>
      <c r="J40" s="64"/>
      <c r="K40" s="63" t="s">
        <v>85</v>
      </c>
      <c r="L40" s="64"/>
      <c r="M40" s="65" t="s">
        <v>9</v>
      </c>
    </row>
    <row r="41" spans="2:13" ht="30" customHeight="1" x14ac:dyDescent="0.25">
      <c r="B41" s="68"/>
      <c r="C41" s="70"/>
      <c r="D41" s="73"/>
      <c r="E41" s="70"/>
      <c r="F41" s="7" t="s">
        <v>10</v>
      </c>
      <c r="G41" s="7" t="s">
        <v>11</v>
      </c>
      <c r="H41" s="7" t="s">
        <v>12</v>
      </c>
      <c r="I41" s="7" t="s">
        <v>10</v>
      </c>
      <c r="J41" s="7" t="s">
        <v>13</v>
      </c>
      <c r="K41" s="7" t="s">
        <v>10</v>
      </c>
      <c r="L41" s="7" t="s">
        <v>13</v>
      </c>
      <c r="M41" s="65"/>
    </row>
    <row r="42" spans="2:13" ht="30" x14ac:dyDescent="0.25">
      <c r="B42" s="69"/>
      <c r="C42" s="71"/>
      <c r="D42" s="74"/>
      <c r="E42" s="71"/>
      <c r="F42" s="7" t="s">
        <v>15</v>
      </c>
      <c r="G42" s="7" t="s">
        <v>16</v>
      </c>
      <c r="H42" s="7" t="s">
        <v>17</v>
      </c>
      <c r="I42" s="7" t="s">
        <v>15</v>
      </c>
      <c r="J42" s="7" t="s">
        <v>45</v>
      </c>
      <c r="K42" s="7" t="s">
        <v>15</v>
      </c>
      <c r="L42" s="7" t="s">
        <v>45</v>
      </c>
      <c r="M42" s="66"/>
    </row>
    <row r="43" spans="2:13" ht="15" x14ac:dyDescent="0.25">
      <c r="B43" s="10" t="s">
        <v>20</v>
      </c>
      <c r="C43" s="11" t="s">
        <v>21</v>
      </c>
      <c r="D43" s="8"/>
      <c r="E43" s="8"/>
      <c r="F43" s="7"/>
      <c r="G43" s="7"/>
      <c r="H43" s="7"/>
      <c r="I43" s="7"/>
      <c r="J43" s="7"/>
      <c r="K43" s="7"/>
      <c r="L43" s="7"/>
      <c r="M43" s="9"/>
    </row>
    <row r="44" spans="2:13" ht="15" x14ac:dyDescent="0.25">
      <c r="B44" s="12">
        <v>1</v>
      </c>
      <c r="C44" s="13" t="s">
        <v>22</v>
      </c>
      <c r="D44" s="12" t="s">
        <v>23</v>
      </c>
      <c r="E44" s="14" t="s">
        <v>24</v>
      </c>
      <c r="F44" s="50">
        <f>[9]F1!F10</f>
        <v>100.18</v>
      </c>
      <c r="G44" s="50">
        <f>[9]F1!G10</f>
        <v>189.13</v>
      </c>
      <c r="H44" s="50">
        <f>[9]F1!H10</f>
        <v>189.13</v>
      </c>
      <c r="I44" s="50">
        <f>[9]F1!I10</f>
        <v>106.14</v>
      </c>
      <c r="J44" s="57">
        <f>[9]F1!J10</f>
        <v>201.5</v>
      </c>
      <c r="K44" s="50">
        <f>[9]F1!K10</f>
        <v>112.12</v>
      </c>
      <c r="L44" s="50">
        <f>[9]F1!L10</f>
        <v>210.31</v>
      </c>
      <c r="M44" s="15"/>
    </row>
    <row r="45" spans="2:13" ht="15" x14ac:dyDescent="0.25">
      <c r="B45" s="12">
        <f t="shared" ref="B45:B50" si="4">B44+1</f>
        <v>2</v>
      </c>
      <c r="C45" s="16" t="s">
        <v>25</v>
      </c>
      <c r="D45" s="12" t="s">
        <v>23</v>
      </c>
      <c r="E45" s="14" t="s">
        <v>26</v>
      </c>
      <c r="F45" s="51">
        <f>[9]F1!F11</f>
        <v>86.43</v>
      </c>
      <c r="G45" s="51">
        <f>[9]F1!G11</f>
        <v>58.72</v>
      </c>
      <c r="H45" s="50">
        <f>[9]F1!H11</f>
        <v>58.72</v>
      </c>
      <c r="I45" s="52">
        <f>[9]F1!I11</f>
        <v>86.43</v>
      </c>
      <c r="J45" s="50">
        <f>[9]F1!J11</f>
        <v>59.13</v>
      </c>
      <c r="K45" s="52">
        <f>[9]F1!K11</f>
        <v>86.43</v>
      </c>
      <c r="L45" s="50">
        <f>[9]F1!L11</f>
        <v>59.13</v>
      </c>
      <c r="M45" s="15"/>
    </row>
    <row r="46" spans="2:13" ht="15" x14ac:dyDescent="0.25">
      <c r="B46" s="12">
        <f t="shared" si="4"/>
        <v>3</v>
      </c>
      <c r="C46" s="13" t="s">
        <v>27</v>
      </c>
      <c r="D46" s="12" t="s">
        <v>23</v>
      </c>
      <c r="E46" s="17" t="s">
        <v>28</v>
      </c>
      <c r="F46" s="50">
        <f>[9]F1!F12</f>
        <v>24.01</v>
      </c>
      <c r="G46" s="50">
        <f>[9]F1!G12</f>
        <v>41.45</v>
      </c>
      <c r="H46" s="50">
        <f>[9]F1!H12</f>
        <v>41.45</v>
      </c>
      <c r="I46" s="50">
        <f>[9]F1!I12</f>
        <v>15.88</v>
      </c>
      <c r="J46" s="50">
        <f>[9]F1!J12</f>
        <v>36.08</v>
      </c>
      <c r="K46" s="50">
        <f>[9]F1!K12</f>
        <v>0</v>
      </c>
      <c r="L46" s="57">
        <f>[9]F1!L12</f>
        <v>30.08</v>
      </c>
      <c r="M46" s="15"/>
    </row>
    <row r="47" spans="2:13" ht="15" x14ac:dyDescent="0.25">
      <c r="B47" s="12">
        <f t="shared" si="4"/>
        <v>4</v>
      </c>
      <c r="C47" s="16" t="s">
        <v>29</v>
      </c>
      <c r="D47" s="12" t="s">
        <v>23</v>
      </c>
      <c r="E47" s="17" t="s">
        <v>30</v>
      </c>
      <c r="F47" s="50">
        <f>[9]F1!F13</f>
        <v>8.58</v>
      </c>
      <c r="G47" s="50">
        <f>[9]F1!G13</f>
        <v>11.81</v>
      </c>
      <c r="H47" s="50">
        <f>[9]F1!H13</f>
        <v>11.81</v>
      </c>
      <c r="I47" s="50">
        <f>[9]F1!I13</f>
        <v>9.25</v>
      </c>
      <c r="J47" s="50">
        <f>[9]F1!J13</f>
        <v>11.85</v>
      </c>
      <c r="K47" s="50">
        <f>[9]F1!K13</f>
        <v>9.17</v>
      </c>
      <c r="L47" s="57">
        <f>[9]F1!L13</f>
        <v>11.96</v>
      </c>
      <c r="M47" s="15"/>
    </row>
    <row r="48" spans="2:13" ht="15" x14ac:dyDescent="0.25">
      <c r="B48" s="12">
        <f t="shared" si="4"/>
        <v>5</v>
      </c>
      <c r="C48" s="13" t="s">
        <v>31</v>
      </c>
      <c r="D48" s="12" t="s">
        <v>23</v>
      </c>
      <c r="E48" s="17" t="s">
        <v>32</v>
      </c>
      <c r="F48" s="50">
        <f>[9]F1!F14</f>
        <v>128.07</v>
      </c>
      <c r="G48" s="50">
        <f>[9]F1!G14</f>
        <v>224.31</v>
      </c>
      <c r="H48" s="50">
        <f>[9]F1!H14</f>
        <v>224.31</v>
      </c>
      <c r="I48" s="50">
        <f>[9]F1!I14</f>
        <v>171.02</v>
      </c>
      <c r="J48" s="50">
        <f>[9]F1!J14</f>
        <v>224.75</v>
      </c>
      <c r="K48" s="50">
        <f>[9]F1!K14</f>
        <v>171.02</v>
      </c>
      <c r="L48" s="50">
        <f>[9]F1!L14</f>
        <v>224.75</v>
      </c>
      <c r="M48" s="15"/>
    </row>
    <row r="49" spans="2:13" ht="15" x14ac:dyDescent="0.25">
      <c r="B49" s="12">
        <f t="shared" si="4"/>
        <v>6</v>
      </c>
      <c r="C49" s="13" t="s">
        <v>33</v>
      </c>
      <c r="D49" s="12" t="s">
        <v>23</v>
      </c>
      <c r="E49" s="17" t="s">
        <v>34</v>
      </c>
      <c r="F49" s="50">
        <f>[9]F1!F15</f>
        <v>2.81</v>
      </c>
      <c r="G49" s="50">
        <f>[9]F1!G15</f>
        <v>7.38</v>
      </c>
      <c r="H49" s="50">
        <f>[9]F1!H15</f>
        <v>7.38</v>
      </c>
      <c r="I49" s="50">
        <f>[9]F1!I15</f>
        <v>2.92</v>
      </c>
      <c r="J49" s="50">
        <f>[9]F1!J15</f>
        <v>7.7</v>
      </c>
      <c r="K49" s="50">
        <f>[9]F1!K15</f>
        <v>3.04</v>
      </c>
      <c r="L49" s="50">
        <f>[9]F1!L15</f>
        <v>8.01</v>
      </c>
      <c r="M49" s="15"/>
    </row>
    <row r="50" spans="2:13" ht="15" x14ac:dyDescent="0.25">
      <c r="B50" s="6">
        <f t="shared" si="4"/>
        <v>7</v>
      </c>
      <c r="C50" s="18" t="s">
        <v>21</v>
      </c>
      <c r="D50" s="6" t="s">
        <v>23</v>
      </c>
      <c r="E50" s="17"/>
      <c r="F50" s="57">
        <f>[9]F1!F16</f>
        <v>344.46</v>
      </c>
      <c r="G50" s="50">
        <f>[9]F1!G16</f>
        <v>518.04000000000008</v>
      </c>
      <c r="H50" s="50">
        <f>[9]F1!H16</f>
        <v>518.04000000000008</v>
      </c>
      <c r="I50" s="57">
        <f>[9]F1!I16</f>
        <v>385.8</v>
      </c>
      <c r="J50" s="50">
        <f>[9]F1!J16</f>
        <v>525.6099999999999</v>
      </c>
      <c r="K50" s="50">
        <f>[9]F1!K16</f>
        <v>375.7</v>
      </c>
      <c r="L50" s="50">
        <f>[9]F1!L16</f>
        <v>528.22</v>
      </c>
      <c r="M50" s="15"/>
    </row>
    <row r="51" spans="2:13" ht="15" x14ac:dyDescent="0.25">
      <c r="B51" s="6" t="s">
        <v>35</v>
      </c>
      <c r="C51" s="6" t="s">
        <v>36</v>
      </c>
      <c r="D51" s="17"/>
      <c r="E51" s="17"/>
      <c r="F51" s="53"/>
      <c r="G51" s="53"/>
      <c r="H51" s="53"/>
      <c r="I51" s="53"/>
      <c r="J51" s="53"/>
      <c r="K51" s="53"/>
      <c r="L51" s="53"/>
      <c r="M51" s="13"/>
    </row>
    <row r="52" spans="2:13" ht="15" x14ac:dyDescent="0.25">
      <c r="B52" s="12">
        <v>1</v>
      </c>
      <c r="C52" s="17" t="s">
        <v>37</v>
      </c>
      <c r="D52" s="12" t="s">
        <v>38</v>
      </c>
      <c r="E52" s="17" t="s">
        <v>39</v>
      </c>
      <c r="F52" s="54"/>
      <c r="G52" s="54"/>
      <c r="H52" s="54"/>
      <c r="I52" s="54"/>
      <c r="J52" s="54"/>
      <c r="K52" s="54"/>
      <c r="L52" s="54"/>
      <c r="M52" s="13"/>
    </row>
    <row r="53" spans="2:13" ht="15" x14ac:dyDescent="0.25">
      <c r="B53" s="12">
        <f>B52+1</f>
        <v>2</v>
      </c>
      <c r="C53" s="17" t="s">
        <v>40</v>
      </c>
      <c r="D53" s="12" t="s">
        <v>41</v>
      </c>
      <c r="E53" s="17" t="s">
        <v>42</v>
      </c>
      <c r="F53" s="50"/>
      <c r="G53" s="50"/>
      <c r="H53" s="50"/>
      <c r="I53" s="50"/>
      <c r="J53" s="50"/>
      <c r="K53" s="50"/>
      <c r="L53" s="50"/>
      <c r="M53" s="13"/>
    </row>
    <row r="54" spans="2:13" ht="15" x14ac:dyDescent="0.25">
      <c r="B54" s="12">
        <f>B53+1</f>
        <v>3</v>
      </c>
      <c r="C54" s="17" t="s">
        <v>36</v>
      </c>
      <c r="D54" s="12" t="s">
        <v>23</v>
      </c>
      <c r="E54" s="17"/>
      <c r="F54" s="50"/>
      <c r="G54" s="50"/>
      <c r="H54" s="50"/>
      <c r="I54" s="50"/>
      <c r="J54" s="50"/>
      <c r="K54" s="50"/>
      <c r="L54" s="50"/>
      <c r="M54" s="13"/>
    </row>
    <row r="55" spans="2:13" ht="15" x14ac:dyDescent="0.25">
      <c r="B55" s="6" t="s">
        <v>43</v>
      </c>
      <c r="C55" s="6" t="s">
        <v>44</v>
      </c>
      <c r="D55" s="12" t="s">
        <v>23</v>
      </c>
      <c r="E55" s="13"/>
      <c r="F55" s="50">
        <f>[9]F1!F21</f>
        <v>344.46</v>
      </c>
      <c r="G55" s="50">
        <f>[9]F1!G21</f>
        <v>518.04000000000008</v>
      </c>
      <c r="H55" s="50">
        <f>[9]F1!H21</f>
        <v>518.04000000000008</v>
      </c>
      <c r="I55" s="50">
        <f>[9]F1!I21</f>
        <v>385.8</v>
      </c>
      <c r="J55" s="50">
        <f>[9]F1!J21</f>
        <v>525.6099999999999</v>
      </c>
      <c r="K55" s="50">
        <f>[9]F1!K21</f>
        <v>375.7</v>
      </c>
      <c r="L55" s="57">
        <f>[9]F1!L21</f>
        <v>528.22</v>
      </c>
      <c r="M55" s="13"/>
    </row>
    <row r="56" spans="2:13" ht="15" x14ac:dyDescent="0.25">
      <c r="C56" s="2"/>
      <c r="D56" s="2"/>
      <c r="E56" s="2"/>
      <c r="F56" s="3"/>
      <c r="G56" s="2"/>
      <c r="H56" s="2"/>
      <c r="I56" s="2"/>
      <c r="J56" s="2"/>
      <c r="K56" s="2"/>
      <c r="L56" s="2"/>
      <c r="M56" s="2"/>
    </row>
    <row r="57" spans="2:13" ht="15" x14ac:dyDescent="0.25">
      <c r="C57" s="2"/>
      <c r="D57" s="2"/>
      <c r="E57" s="2"/>
      <c r="F57" s="3" t="s">
        <v>55</v>
      </c>
      <c r="G57" s="2"/>
      <c r="H57" s="2"/>
      <c r="I57" s="2"/>
      <c r="J57" s="2"/>
      <c r="K57" s="2"/>
      <c r="L57" s="2"/>
      <c r="M57" s="2"/>
    </row>
    <row r="58" spans="2:13" s="4" customFormat="1" ht="15.75" x14ac:dyDescent="0.2">
      <c r="C58" s="2"/>
      <c r="D58" s="2"/>
      <c r="F58" s="5" t="s">
        <v>2</v>
      </c>
      <c r="G58" s="2"/>
      <c r="H58" s="2"/>
      <c r="I58" s="2"/>
      <c r="J58" s="2"/>
      <c r="K58" s="2"/>
      <c r="L58" s="2"/>
      <c r="M58" s="2"/>
    </row>
    <row r="59" spans="2:13" ht="12.75" customHeight="1" x14ac:dyDescent="0.25">
      <c r="B59" s="67" t="s">
        <v>3</v>
      </c>
      <c r="C59" s="70" t="s">
        <v>4</v>
      </c>
      <c r="D59" s="72" t="s">
        <v>5</v>
      </c>
      <c r="E59" s="70" t="s">
        <v>6</v>
      </c>
      <c r="F59" s="63" t="s">
        <v>7</v>
      </c>
      <c r="G59" s="75"/>
      <c r="H59" s="64"/>
      <c r="I59" s="63" t="s">
        <v>8</v>
      </c>
      <c r="J59" s="64"/>
      <c r="K59" s="63" t="s">
        <v>85</v>
      </c>
      <c r="L59" s="64"/>
      <c r="M59" s="65" t="s">
        <v>9</v>
      </c>
    </row>
    <row r="60" spans="2:13" ht="30" customHeight="1" x14ac:dyDescent="0.25">
      <c r="B60" s="68"/>
      <c r="C60" s="70"/>
      <c r="D60" s="73"/>
      <c r="E60" s="70"/>
      <c r="F60" s="7" t="s">
        <v>10</v>
      </c>
      <c r="G60" s="7" t="s">
        <v>11</v>
      </c>
      <c r="H60" s="7" t="s">
        <v>12</v>
      </c>
      <c r="I60" s="7" t="s">
        <v>10</v>
      </c>
      <c r="J60" s="7" t="s">
        <v>13</v>
      </c>
      <c r="K60" s="7" t="s">
        <v>10</v>
      </c>
      <c r="L60" s="7" t="s">
        <v>13</v>
      </c>
      <c r="M60" s="65"/>
    </row>
    <row r="61" spans="2:13" ht="30" x14ac:dyDescent="0.25">
      <c r="B61" s="69"/>
      <c r="C61" s="71"/>
      <c r="D61" s="74"/>
      <c r="E61" s="71"/>
      <c r="F61" s="7" t="s">
        <v>15</v>
      </c>
      <c r="G61" s="7" t="s">
        <v>16</v>
      </c>
      <c r="H61" s="7" t="s">
        <v>17</v>
      </c>
      <c r="I61" s="7" t="s">
        <v>15</v>
      </c>
      <c r="J61" s="7" t="s">
        <v>45</v>
      </c>
      <c r="K61" s="7" t="s">
        <v>15</v>
      </c>
      <c r="L61" s="7" t="s">
        <v>45</v>
      </c>
      <c r="M61" s="66"/>
    </row>
    <row r="62" spans="2:13" ht="15" x14ac:dyDescent="0.25">
      <c r="B62" s="10" t="s">
        <v>20</v>
      </c>
      <c r="C62" s="11" t="s">
        <v>21</v>
      </c>
      <c r="D62" s="8"/>
      <c r="E62" s="8"/>
      <c r="F62" s="7"/>
      <c r="G62" s="7"/>
      <c r="H62" s="7"/>
      <c r="I62" s="7"/>
      <c r="J62" s="7"/>
      <c r="K62" s="7"/>
      <c r="L62" s="7"/>
      <c r="M62" s="9"/>
    </row>
    <row r="63" spans="2:13" ht="15" x14ac:dyDescent="0.25">
      <c r="B63" s="12">
        <v>1</v>
      </c>
      <c r="C63" s="13" t="s">
        <v>22</v>
      </c>
      <c r="D63" s="12" t="s">
        <v>23</v>
      </c>
      <c r="E63" s="14" t="s">
        <v>24</v>
      </c>
      <c r="F63" s="50">
        <f>[10]F1!F10</f>
        <v>42.19</v>
      </c>
      <c r="G63" s="50">
        <f>[10]F1!G10</f>
        <v>56.3</v>
      </c>
      <c r="H63" s="50">
        <f>[10]F1!H10</f>
        <v>56.3</v>
      </c>
      <c r="I63" s="50">
        <f>[10]F1!I10</f>
        <v>44.62</v>
      </c>
      <c r="J63" s="57">
        <f>[10]F1!J10</f>
        <v>61.58</v>
      </c>
      <c r="K63" s="50">
        <f>[10]F1!K10</f>
        <v>47.18</v>
      </c>
      <c r="L63" s="50">
        <f>[10]F1!L10</f>
        <v>64.180000000000007</v>
      </c>
      <c r="M63" s="15"/>
    </row>
    <row r="64" spans="2:13" ht="15" x14ac:dyDescent="0.25">
      <c r="B64" s="12">
        <f t="shared" ref="B64:B69" si="5">B63+1</f>
        <v>2</v>
      </c>
      <c r="C64" s="16" t="s">
        <v>25</v>
      </c>
      <c r="D64" s="12" t="s">
        <v>23</v>
      </c>
      <c r="E64" s="14" t="s">
        <v>26</v>
      </c>
      <c r="F64" s="51">
        <f>[10]F1!F11</f>
        <v>4.04</v>
      </c>
      <c r="G64" s="51">
        <f>[10]F1!G11</f>
        <v>1.04</v>
      </c>
      <c r="H64" s="50">
        <f>[10]F1!H11</f>
        <v>1.04</v>
      </c>
      <c r="I64" s="52">
        <f>[10]F1!I11</f>
        <v>1.2</v>
      </c>
      <c r="J64" s="50">
        <f>[10]F1!J11</f>
        <v>1.04</v>
      </c>
      <c r="K64" s="52">
        <f>[10]F1!K11</f>
        <v>1.1399999999999999</v>
      </c>
      <c r="L64" s="50">
        <f>[10]F1!L11</f>
        <v>1.04</v>
      </c>
      <c r="M64" s="15"/>
    </row>
    <row r="65" spans="2:13" ht="15" x14ac:dyDescent="0.25">
      <c r="B65" s="12">
        <f t="shared" si="5"/>
        <v>3</v>
      </c>
      <c r="C65" s="13" t="s">
        <v>27</v>
      </c>
      <c r="D65" s="12" t="s">
        <v>23</v>
      </c>
      <c r="E65" s="17" t="s">
        <v>28</v>
      </c>
      <c r="F65" s="50">
        <f>[10]F1!F12</f>
        <v>0</v>
      </c>
      <c r="G65" s="50">
        <f>[10]F1!G12</f>
        <v>0</v>
      </c>
      <c r="H65" s="50">
        <f>[10]F1!H12</f>
        <v>0</v>
      </c>
      <c r="I65" s="50">
        <f>[10]F1!I12</f>
        <v>0</v>
      </c>
      <c r="J65" s="50">
        <f>[10]F1!J12</f>
        <v>0</v>
      </c>
      <c r="K65" s="50">
        <f>[10]F1!K12</f>
        <v>0</v>
      </c>
      <c r="L65" s="50">
        <f>[10]F1!L12</f>
        <v>0</v>
      </c>
      <c r="M65" s="15"/>
    </row>
    <row r="66" spans="2:13" ht="15" x14ac:dyDescent="0.25">
      <c r="B66" s="12">
        <f t="shared" si="5"/>
        <v>4</v>
      </c>
      <c r="C66" s="16" t="s">
        <v>29</v>
      </c>
      <c r="D66" s="12" t="s">
        <v>23</v>
      </c>
      <c r="E66" s="17" t="s">
        <v>30</v>
      </c>
      <c r="F66" s="50">
        <f>[10]F1!F13</f>
        <v>1.1299999999999999</v>
      </c>
      <c r="G66" s="50">
        <f>[10]F1!G13</f>
        <v>1.47</v>
      </c>
      <c r="H66" s="50">
        <f>[10]F1!H13</f>
        <v>1.47</v>
      </c>
      <c r="I66" s="50">
        <f>[10]F1!I13</f>
        <v>1.1599999999999999</v>
      </c>
      <c r="J66" s="50">
        <f>[10]F1!J13</f>
        <v>1.56</v>
      </c>
      <c r="K66" s="50">
        <f>[10]F1!K13</f>
        <v>1.21</v>
      </c>
      <c r="L66" s="50">
        <f>[10]F1!L13</f>
        <v>1.61</v>
      </c>
      <c r="M66" s="15"/>
    </row>
    <row r="67" spans="2:13" ht="15" x14ac:dyDescent="0.25">
      <c r="B67" s="12">
        <f t="shared" si="5"/>
        <v>5</v>
      </c>
      <c r="C67" s="13" t="s">
        <v>31</v>
      </c>
      <c r="D67" s="12" t="s">
        <v>23</v>
      </c>
      <c r="E67" s="17" t="s">
        <v>32</v>
      </c>
      <c r="F67" s="50">
        <f>[10]F1!F14</f>
        <v>4.57</v>
      </c>
      <c r="G67" s="50">
        <f>[10]F1!G14</f>
        <v>8.07</v>
      </c>
      <c r="H67" s="50">
        <f>[10]F1!H14</f>
        <v>8.07</v>
      </c>
      <c r="I67" s="50">
        <f>[10]F1!I14</f>
        <v>6.03</v>
      </c>
      <c r="J67" s="50">
        <f>[10]F1!J14</f>
        <v>8.07</v>
      </c>
      <c r="K67" s="50">
        <f>[10]F1!K14</f>
        <v>6.03</v>
      </c>
      <c r="L67" s="50">
        <f>[10]F1!L14</f>
        <v>8.07</v>
      </c>
      <c r="M67" s="15"/>
    </row>
    <row r="68" spans="2:13" ht="15" x14ac:dyDescent="0.25">
      <c r="B68" s="12">
        <f t="shared" si="5"/>
        <v>6</v>
      </c>
      <c r="C68" s="13" t="s">
        <v>33</v>
      </c>
      <c r="D68" s="12" t="s">
        <v>23</v>
      </c>
      <c r="E68" s="17" t="s">
        <v>34</v>
      </c>
      <c r="F68" s="50">
        <f>[10]F1!F15</f>
        <v>0.26</v>
      </c>
      <c r="G68" s="50">
        <f>[10]F1!G15</f>
        <v>0.14000000000000001</v>
      </c>
      <c r="H68" s="50">
        <f>[10]F1!H15</f>
        <v>0.14000000000000001</v>
      </c>
      <c r="I68" s="50">
        <f>[10]F1!I15</f>
        <v>0.27</v>
      </c>
      <c r="J68" s="50">
        <f>[10]F1!J15</f>
        <v>0.54</v>
      </c>
      <c r="K68" s="50">
        <f>[10]F1!K15</f>
        <v>0.28000000000000003</v>
      </c>
      <c r="L68" s="50">
        <f>[10]F1!L15</f>
        <v>0.56000000000000005</v>
      </c>
      <c r="M68" s="15"/>
    </row>
    <row r="69" spans="2:13" ht="15" x14ac:dyDescent="0.25">
      <c r="B69" s="6">
        <f t="shared" si="5"/>
        <v>7</v>
      </c>
      <c r="C69" s="18" t="s">
        <v>21</v>
      </c>
      <c r="D69" s="6" t="s">
        <v>23</v>
      </c>
      <c r="E69" s="17"/>
      <c r="F69" s="57">
        <f>[10]F1!F16</f>
        <v>51.67</v>
      </c>
      <c r="G69" s="50">
        <f>[10]F1!G16</f>
        <v>66.739999999999995</v>
      </c>
      <c r="H69" s="50">
        <f>[10]F1!H16</f>
        <v>66.739999999999995</v>
      </c>
      <c r="I69" s="57">
        <f>[10]F1!I16</f>
        <v>52.739999999999995</v>
      </c>
      <c r="J69" s="50">
        <f>[10]F1!J16</f>
        <v>71.709999999999994</v>
      </c>
      <c r="K69" s="50">
        <f>[10]F1!K16</f>
        <v>55.28</v>
      </c>
      <c r="L69" s="50">
        <f>[10]F1!L16</f>
        <v>74.34</v>
      </c>
      <c r="M69" s="15"/>
    </row>
    <row r="70" spans="2:13" ht="15" x14ac:dyDescent="0.25">
      <c r="B70" s="6" t="s">
        <v>35</v>
      </c>
      <c r="C70" s="6" t="s">
        <v>36</v>
      </c>
      <c r="D70" s="17"/>
      <c r="E70" s="17"/>
      <c r="F70" s="53"/>
      <c r="G70" s="53"/>
      <c r="H70" s="53"/>
      <c r="I70" s="53"/>
      <c r="J70" s="53"/>
      <c r="K70" s="53"/>
      <c r="L70" s="53"/>
      <c r="M70" s="13"/>
    </row>
    <row r="71" spans="2:13" ht="15" x14ac:dyDescent="0.25">
      <c r="B71" s="12">
        <v>1</v>
      </c>
      <c r="C71" s="17" t="s">
        <v>37</v>
      </c>
      <c r="D71" s="12" t="s">
        <v>38</v>
      </c>
      <c r="E71" s="17" t="s">
        <v>39</v>
      </c>
      <c r="F71" s="54"/>
      <c r="G71" s="54"/>
      <c r="H71" s="54"/>
      <c r="I71" s="54"/>
      <c r="J71" s="54"/>
      <c r="K71" s="54"/>
      <c r="L71" s="54"/>
      <c r="M71" s="13"/>
    </row>
    <row r="72" spans="2:13" ht="15" x14ac:dyDescent="0.25">
      <c r="B72" s="12">
        <f>B71+1</f>
        <v>2</v>
      </c>
      <c r="C72" s="17" t="s">
        <v>40</v>
      </c>
      <c r="D72" s="12" t="s">
        <v>41</v>
      </c>
      <c r="E72" s="17" t="s">
        <v>42</v>
      </c>
      <c r="F72" s="50"/>
      <c r="G72" s="50"/>
      <c r="H72" s="50"/>
      <c r="I72" s="50"/>
      <c r="J72" s="50"/>
      <c r="K72" s="50"/>
      <c r="L72" s="50"/>
      <c r="M72" s="13"/>
    </row>
    <row r="73" spans="2:13" ht="15" x14ac:dyDescent="0.25">
      <c r="B73" s="12">
        <f>B72+1</f>
        <v>3</v>
      </c>
      <c r="C73" s="17" t="s">
        <v>36</v>
      </c>
      <c r="D73" s="12" t="s">
        <v>23</v>
      </c>
      <c r="E73" s="17"/>
      <c r="F73" s="50"/>
      <c r="G73" s="50"/>
      <c r="H73" s="50"/>
      <c r="I73" s="50"/>
      <c r="J73" s="50"/>
      <c r="K73" s="50"/>
      <c r="L73" s="50"/>
      <c r="M73" s="13"/>
    </row>
    <row r="74" spans="2:13" ht="15" x14ac:dyDescent="0.25">
      <c r="B74" s="6" t="s">
        <v>43</v>
      </c>
      <c r="C74" s="6" t="s">
        <v>44</v>
      </c>
      <c r="D74" s="12" t="s">
        <v>23</v>
      </c>
      <c r="E74" s="13"/>
      <c r="F74" s="50">
        <f>[10]F1!F21</f>
        <v>51.67</v>
      </c>
      <c r="G74" s="50">
        <f>[10]F1!G21</f>
        <v>66.739999999999995</v>
      </c>
      <c r="H74" s="50">
        <f>[10]F1!H21</f>
        <v>66.739999999999995</v>
      </c>
      <c r="I74" s="50">
        <f>[10]F1!I21</f>
        <v>52.739999999999995</v>
      </c>
      <c r="J74" s="50">
        <f>[10]F1!J21</f>
        <v>71.709999999999994</v>
      </c>
      <c r="K74" s="50">
        <f>[10]F1!K21</f>
        <v>55.28</v>
      </c>
      <c r="L74" s="52">
        <f>[10]F1!L21</f>
        <v>74.34</v>
      </c>
      <c r="M74" s="13"/>
    </row>
    <row r="75" spans="2:13" ht="15" x14ac:dyDescent="0.25">
      <c r="C75" s="2"/>
      <c r="D75" s="2"/>
      <c r="E75" s="2"/>
      <c r="F75" s="3"/>
      <c r="G75" s="2"/>
      <c r="H75" s="2"/>
      <c r="I75" s="2"/>
      <c r="J75" s="2"/>
      <c r="K75" s="2"/>
      <c r="L75" s="2"/>
      <c r="M75" s="2"/>
    </row>
    <row r="76" spans="2:13" ht="15" x14ac:dyDescent="0.25">
      <c r="C76" s="2"/>
      <c r="D76" s="2"/>
      <c r="E76" s="2"/>
      <c r="F76" s="3" t="s">
        <v>56</v>
      </c>
      <c r="G76" s="2"/>
      <c r="H76" s="2"/>
      <c r="I76" s="2"/>
      <c r="J76" s="2"/>
      <c r="K76" s="2"/>
      <c r="L76" s="2"/>
      <c r="M76" s="2"/>
    </row>
    <row r="77" spans="2:13" s="4" customFormat="1" ht="15.75" x14ac:dyDescent="0.2">
      <c r="C77" s="2"/>
      <c r="D77" s="2"/>
      <c r="F77" s="5" t="s">
        <v>2</v>
      </c>
      <c r="G77" s="2"/>
      <c r="H77" s="2"/>
      <c r="I77" s="2"/>
      <c r="J77" s="2"/>
      <c r="K77" s="2"/>
      <c r="L77" s="2"/>
      <c r="M77" s="2"/>
    </row>
    <row r="78" spans="2:13" ht="12.75" customHeight="1" x14ac:dyDescent="0.25">
      <c r="B78" s="67" t="s">
        <v>3</v>
      </c>
      <c r="C78" s="70" t="s">
        <v>4</v>
      </c>
      <c r="D78" s="72" t="s">
        <v>5</v>
      </c>
      <c r="E78" s="70" t="s">
        <v>6</v>
      </c>
      <c r="F78" s="63" t="s">
        <v>7</v>
      </c>
      <c r="G78" s="75"/>
      <c r="H78" s="64"/>
      <c r="I78" s="63" t="s">
        <v>8</v>
      </c>
      <c r="J78" s="64"/>
      <c r="K78" s="63" t="s">
        <v>85</v>
      </c>
      <c r="L78" s="64"/>
      <c r="M78" s="65" t="s">
        <v>9</v>
      </c>
    </row>
    <row r="79" spans="2:13" ht="30" customHeight="1" x14ac:dyDescent="0.25">
      <c r="B79" s="68"/>
      <c r="C79" s="70"/>
      <c r="D79" s="73"/>
      <c r="E79" s="70"/>
      <c r="F79" s="7" t="s">
        <v>10</v>
      </c>
      <c r="G79" s="7" t="s">
        <v>11</v>
      </c>
      <c r="H79" s="7" t="s">
        <v>12</v>
      </c>
      <c r="I79" s="7" t="s">
        <v>10</v>
      </c>
      <c r="J79" s="7" t="s">
        <v>13</v>
      </c>
      <c r="K79" s="7" t="s">
        <v>10</v>
      </c>
      <c r="L79" s="7" t="s">
        <v>13</v>
      </c>
      <c r="M79" s="65"/>
    </row>
    <row r="80" spans="2:13" ht="30" x14ac:dyDescent="0.25">
      <c r="B80" s="69"/>
      <c r="C80" s="71"/>
      <c r="D80" s="74"/>
      <c r="E80" s="71"/>
      <c r="F80" s="7" t="s">
        <v>15</v>
      </c>
      <c r="G80" s="7" t="s">
        <v>16</v>
      </c>
      <c r="H80" s="7" t="s">
        <v>17</v>
      </c>
      <c r="I80" s="7" t="s">
        <v>15</v>
      </c>
      <c r="J80" s="7" t="s">
        <v>45</v>
      </c>
      <c r="K80" s="7" t="s">
        <v>15</v>
      </c>
      <c r="L80" s="7" t="s">
        <v>45</v>
      </c>
      <c r="M80" s="66"/>
    </row>
    <row r="81" spans="2:13" ht="15" x14ac:dyDescent="0.25">
      <c r="B81" s="10" t="s">
        <v>20</v>
      </c>
      <c r="C81" s="11" t="s">
        <v>21</v>
      </c>
      <c r="D81" s="8"/>
      <c r="E81" s="8"/>
      <c r="F81" s="7"/>
      <c r="G81" s="7"/>
      <c r="H81" s="7"/>
      <c r="I81" s="7"/>
      <c r="J81" s="7"/>
      <c r="K81" s="7"/>
      <c r="L81" s="7"/>
      <c r="M81" s="9"/>
    </row>
    <row r="82" spans="2:13" ht="15" x14ac:dyDescent="0.25">
      <c r="B82" s="12">
        <v>1</v>
      </c>
      <c r="C82" s="13" t="s">
        <v>22</v>
      </c>
      <c r="D82" s="12" t="s">
        <v>23</v>
      </c>
      <c r="E82" s="14" t="s">
        <v>24</v>
      </c>
      <c r="F82" s="50">
        <f>[11]F1!F10</f>
        <v>7.27</v>
      </c>
      <c r="G82" s="50">
        <f>[11]F1!G10</f>
        <v>8.89</v>
      </c>
      <c r="H82" s="50">
        <f>[11]F1!H10</f>
        <v>8.89</v>
      </c>
      <c r="I82" s="50">
        <f>[11]F1!I10</f>
        <v>7.69</v>
      </c>
      <c r="J82" s="57">
        <f>[11]F1!J10</f>
        <v>9.2899999999999991</v>
      </c>
      <c r="K82" s="50">
        <f>[11]F1!K10</f>
        <v>8.1300000000000008</v>
      </c>
      <c r="L82" s="50">
        <f>[11]F1!L10</f>
        <v>9.67</v>
      </c>
      <c r="M82" s="15"/>
    </row>
    <row r="83" spans="2:13" ht="15" x14ac:dyDescent="0.25">
      <c r="B83" s="12">
        <f t="shared" ref="B83:B88" si="6">B82+1</f>
        <v>2</v>
      </c>
      <c r="C83" s="16" t="s">
        <v>25</v>
      </c>
      <c r="D83" s="12" t="s">
        <v>23</v>
      </c>
      <c r="E83" s="14" t="s">
        <v>26</v>
      </c>
      <c r="F83" s="51">
        <f>[11]F1!F11</f>
        <v>0.9</v>
      </c>
      <c r="G83" s="51">
        <f>[11]F1!G11</f>
        <v>0.34</v>
      </c>
      <c r="H83" s="50">
        <f>[11]F1!H11</f>
        <v>0.34</v>
      </c>
      <c r="I83" s="52">
        <f>[11]F1!I11</f>
        <v>0.9</v>
      </c>
      <c r="J83" s="50">
        <f>[11]F1!J11</f>
        <v>0.34</v>
      </c>
      <c r="K83" s="52">
        <f>[11]F1!K11</f>
        <v>0.9</v>
      </c>
      <c r="L83" s="50">
        <f>[11]F1!L11</f>
        <v>0.34</v>
      </c>
      <c r="M83" s="15"/>
    </row>
    <row r="84" spans="2:13" ht="15" x14ac:dyDescent="0.25">
      <c r="B84" s="12">
        <f t="shared" si="6"/>
        <v>3</v>
      </c>
      <c r="C84" s="13" t="s">
        <v>27</v>
      </c>
      <c r="D84" s="12" t="s">
        <v>23</v>
      </c>
      <c r="E84" s="17" t="s">
        <v>28</v>
      </c>
      <c r="F84" s="50">
        <f>[11]F1!F12</f>
        <v>0</v>
      </c>
      <c r="G84" s="50">
        <f>[11]F1!G12</f>
        <v>0.06</v>
      </c>
      <c r="H84" s="50">
        <f>[11]F1!H12</f>
        <v>0.06</v>
      </c>
      <c r="I84" s="50">
        <f>[11]F1!I12</f>
        <v>0</v>
      </c>
      <c r="J84" s="50">
        <f>[11]F1!J12</f>
        <v>0.02</v>
      </c>
      <c r="K84" s="50">
        <f>[11]F1!K12</f>
        <v>0</v>
      </c>
      <c r="L84" s="50">
        <f>[11]F1!L12</f>
        <v>0</v>
      </c>
      <c r="M84" s="15"/>
    </row>
    <row r="85" spans="2:13" ht="15" x14ac:dyDescent="0.25">
      <c r="B85" s="12">
        <f t="shared" si="6"/>
        <v>4</v>
      </c>
      <c r="C85" s="16" t="s">
        <v>29</v>
      </c>
      <c r="D85" s="12" t="s">
        <v>23</v>
      </c>
      <c r="E85" s="17" t="s">
        <v>30</v>
      </c>
      <c r="F85" s="50">
        <f>[11]F1!F13</f>
        <v>0.22</v>
      </c>
      <c r="G85" s="50">
        <f>[11]F1!G13</f>
        <v>0.26</v>
      </c>
      <c r="H85" s="50">
        <f>[11]F1!H13</f>
        <v>0.26</v>
      </c>
      <c r="I85" s="50">
        <f>[11]F1!I13</f>
        <v>0.23</v>
      </c>
      <c r="J85" s="50">
        <f>[11]F1!J13</f>
        <v>0.26</v>
      </c>
      <c r="K85" s="50">
        <f>[11]F1!K13</f>
        <v>0.24</v>
      </c>
      <c r="L85" s="50">
        <f>[11]F1!L13</f>
        <v>0.27</v>
      </c>
      <c r="M85" s="15"/>
    </row>
    <row r="86" spans="2:13" ht="15" x14ac:dyDescent="0.25">
      <c r="B86" s="12">
        <f t="shared" si="6"/>
        <v>5</v>
      </c>
      <c r="C86" s="13" t="s">
        <v>31</v>
      </c>
      <c r="D86" s="12" t="s">
        <v>23</v>
      </c>
      <c r="E86" s="17" t="s">
        <v>32</v>
      </c>
      <c r="F86" s="50">
        <f>[11]F1!F14</f>
        <v>1.57</v>
      </c>
      <c r="G86" s="50">
        <f>[11]F1!G14</f>
        <v>1.94</v>
      </c>
      <c r="H86" s="50">
        <f>[11]F1!H14</f>
        <v>1.94</v>
      </c>
      <c r="I86" s="50">
        <f>[11]F1!I14</f>
        <v>2.0699999999999998</v>
      </c>
      <c r="J86" s="50">
        <f>[11]F1!J14</f>
        <v>1.94</v>
      </c>
      <c r="K86" s="50">
        <f>[11]F1!K14</f>
        <v>2.0699999999999998</v>
      </c>
      <c r="L86" s="50">
        <f>[11]F1!L14</f>
        <v>1.94</v>
      </c>
      <c r="M86" s="15"/>
    </row>
    <row r="87" spans="2:13" ht="15" x14ac:dyDescent="0.25">
      <c r="B87" s="12">
        <f t="shared" si="6"/>
        <v>6</v>
      </c>
      <c r="C87" s="13" t="s">
        <v>33</v>
      </c>
      <c r="D87" s="12" t="s">
        <v>23</v>
      </c>
      <c r="E87" s="17" t="s">
        <v>34</v>
      </c>
      <c r="F87" s="50">
        <f>[11]F1!F15</f>
        <v>0.09</v>
      </c>
      <c r="G87" s="50">
        <f>[11]F1!G15</f>
        <v>0.02</v>
      </c>
      <c r="H87" s="50">
        <f>[11]F1!H15</f>
        <v>0.02</v>
      </c>
      <c r="I87" s="50">
        <f>[11]F1!I15</f>
        <v>0.1</v>
      </c>
      <c r="J87" s="50">
        <f>[11]F1!J15</f>
        <v>0.1</v>
      </c>
      <c r="K87" s="50">
        <f>[11]F1!K15</f>
        <v>0.1</v>
      </c>
      <c r="L87" s="50">
        <f>[11]F1!L15</f>
        <v>0.1</v>
      </c>
      <c r="M87" s="15"/>
    </row>
    <row r="88" spans="2:13" ht="15" x14ac:dyDescent="0.25">
      <c r="B88" s="6">
        <f t="shared" si="6"/>
        <v>7</v>
      </c>
      <c r="C88" s="18" t="s">
        <v>21</v>
      </c>
      <c r="D88" s="6" t="s">
        <v>23</v>
      </c>
      <c r="E88" s="17"/>
      <c r="F88" s="57">
        <f>[11]F1!F16</f>
        <v>9.870000000000001</v>
      </c>
      <c r="G88" s="50">
        <f>[11]F1!G16</f>
        <v>11.47</v>
      </c>
      <c r="H88" s="50">
        <f>[11]F1!H16</f>
        <v>11.47</v>
      </c>
      <c r="I88" s="57">
        <f>[11]F1!I16</f>
        <v>10.790000000000001</v>
      </c>
      <c r="J88" s="50">
        <f>[11]F1!J16</f>
        <v>11.749999999999998</v>
      </c>
      <c r="K88" s="50">
        <f>[11]F1!K16</f>
        <v>11.240000000000002</v>
      </c>
      <c r="L88" s="50">
        <f>[11]F1!L16</f>
        <v>12.12</v>
      </c>
      <c r="M88" s="15"/>
    </row>
    <row r="89" spans="2:13" ht="15" x14ac:dyDescent="0.25">
      <c r="B89" s="6" t="s">
        <v>35</v>
      </c>
      <c r="C89" s="6" t="s">
        <v>36</v>
      </c>
      <c r="D89" s="17"/>
      <c r="E89" s="17"/>
      <c r="F89" s="53"/>
      <c r="G89" s="53"/>
      <c r="H89" s="53"/>
      <c r="I89" s="53"/>
      <c r="J89" s="53"/>
      <c r="K89" s="53"/>
      <c r="L89" s="53"/>
      <c r="M89" s="19"/>
    </row>
    <row r="90" spans="2:13" ht="15" x14ac:dyDescent="0.25">
      <c r="B90" s="12">
        <v>1</v>
      </c>
      <c r="C90" s="17" t="s">
        <v>37</v>
      </c>
      <c r="D90" s="12" t="s">
        <v>38</v>
      </c>
      <c r="E90" s="17" t="s">
        <v>39</v>
      </c>
      <c r="F90" s="54"/>
      <c r="G90" s="54"/>
      <c r="H90" s="54"/>
      <c r="I90" s="54"/>
      <c r="J90" s="54"/>
      <c r="K90" s="54"/>
      <c r="L90" s="54"/>
      <c r="M90" s="19"/>
    </row>
    <row r="91" spans="2:13" ht="15" x14ac:dyDescent="0.25">
      <c r="B91" s="12">
        <f>B90+1</f>
        <v>2</v>
      </c>
      <c r="C91" s="17" t="s">
        <v>40</v>
      </c>
      <c r="D91" s="12" t="s">
        <v>41</v>
      </c>
      <c r="E91" s="17" t="s">
        <v>42</v>
      </c>
      <c r="F91" s="50"/>
      <c r="G91" s="50"/>
      <c r="H91" s="50"/>
      <c r="I91" s="50"/>
      <c r="J91" s="50"/>
      <c r="K91" s="50"/>
      <c r="L91" s="50"/>
      <c r="M91" s="19"/>
    </row>
    <row r="92" spans="2:13" ht="15" x14ac:dyDescent="0.25">
      <c r="B92" s="12">
        <f>B91+1</f>
        <v>3</v>
      </c>
      <c r="C92" s="17" t="s">
        <v>36</v>
      </c>
      <c r="D92" s="12" t="s">
        <v>23</v>
      </c>
      <c r="E92" s="17"/>
      <c r="F92" s="50"/>
      <c r="G92" s="50"/>
      <c r="H92" s="50"/>
      <c r="I92" s="50"/>
      <c r="J92" s="50"/>
      <c r="K92" s="50"/>
      <c r="L92" s="50"/>
      <c r="M92" s="19"/>
    </row>
    <row r="93" spans="2:13" ht="15" x14ac:dyDescent="0.25">
      <c r="B93" s="6" t="s">
        <v>43</v>
      </c>
      <c r="C93" s="6" t="s">
        <v>44</v>
      </c>
      <c r="D93" s="12" t="s">
        <v>23</v>
      </c>
      <c r="E93" s="13"/>
      <c r="F93" s="50">
        <f>[11]F1!F21</f>
        <v>9.870000000000001</v>
      </c>
      <c r="G93" s="50">
        <f>[11]F1!G21</f>
        <v>11.47</v>
      </c>
      <c r="H93" s="50">
        <f>[11]F1!H21</f>
        <v>11.47</v>
      </c>
      <c r="I93" s="50">
        <f>[11]F1!I21</f>
        <v>10.790000000000001</v>
      </c>
      <c r="J93" s="50">
        <f>[11]F1!J21</f>
        <v>11.749999999999998</v>
      </c>
      <c r="K93" s="50">
        <f>[11]F1!K21</f>
        <v>11.240000000000002</v>
      </c>
      <c r="L93" s="50">
        <f>[11]F1!L21</f>
        <v>12.12</v>
      </c>
      <c r="M93" s="19"/>
    </row>
    <row r="94" spans="2:13" ht="15" x14ac:dyDescent="0.25">
      <c r="C94" s="2"/>
      <c r="D94" s="2"/>
      <c r="E94" s="2"/>
      <c r="F94" s="3"/>
      <c r="G94" s="2"/>
      <c r="H94" s="2"/>
      <c r="I94" s="2"/>
      <c r="J94" s="2"/>
      <c r="K94" s="2"/>
      <c r="L94" s="2"/>
      <c r="M94" s="2"/>
    </row>
    <row r="95" spans="2:13" ht="15" x14ac:dyDescent="0.25">
      <c r="C95" s="2"/>
      <c r="D95" s="2"/>
      <c r="E95" s="2"/>
      <c r="F95" s="3" t="s">
        <v>57</v>
      </c>
      <c r="G95" s="2"/>
      <c r="H95" s="2"/>
      <c r="I95" s="2"/>
      <c r="J95" s="2"/>
      <c r="K95" s="2"/>
      <c r="L95" s="2"/>
      <c r="M95" s="2"/>
    </row>
    <row r="96" spans="2:13" s="4" customFormat="1" ht="15.75" x14ac:dyDescent="0.2">
      <c r="C96" s="2"/>
      <c r="D96" s="2"/>
      <c r="F96" s="5" t="s">
        <v>2</v>
      </c>
      <c r="G96" s="2"/>
      <c r="H96" s="2"/>
      <c r="I96" s="2"/>
      <c r="J96" s="2"/>
      <c r="K96" s="2"/>
      <c r="L96" s="2"/>
      <c r="M96" s="2"/>
    </row>
    <row r="97" spans="2:13" ht="12.75" customHeight="1" x14ac:dyDescent="0.25">
      <c r="B97" s="67" t="s">
        <v>3</v>
      </c>
      <c r="C97" s="70" t="s">
        <v>4</v>
      </c>
      <c r="D97" s="72" t="s">
        <v>5</v>
      </c>
      <c r="E97" s="70" t="s">
        <v>6</v>
      </c>
      <c r="F97" s="63" t="s">
        <v>7</v>
      </c>
      <c r="G97" s="75"/>
      <c r="H97" s="64"/>
      <c r="I97" s="63" t="s">
        <v>8</v>
      </c>
      <c r="J97" s="64"/>
      <c r="K97" s="63" t="s">
        <v>85</v>
      </c>
      <c r="L97" s="64"/>
      <c r="M97" s="65" t="s">
        <v>9</v>
      </c>
    </row>
    <row r="98" spans="2:13" ht="30" customHeight="1" x14ac:dyDescent="0.25">
      <c r="B98" s="68"/>
      <c r="C98" s="70"/>
      <c r="D98" s="73"/>
      <c r="E98" s="70"/>
      <c r="F98" s="7" t="s">
        <v>10</v>
      </c>
      <c r="G98" s="7" t="s">
        <v>11</v>
      </c>
      <c r="H98" s="7" t="s">
        <v>12</v>
      </c>
      <c r="I98" s="7" t="s">
        <v>10</v>
      </c>
      <c r="J98" s="7" t="s">
        <v>13</v>
      </c>
      <c r="K98" s="7" t="s">
        <v>10</v>
      </c>
      <c r="L98" s="7" t="s">
        <v>13</v>
      </c>
      <c r="M98" s="65"/>
    </row>
    <row r="99" spans="2:13" ht="30" x14ac:dyDescent="0.25">
      <c r="B99" s="69"/>
      <c r="C99" s="71"/>
      <c r="D99" s="74"/>
      <c r="E99" s="71"/>
      <c r="F99" s="7" t="s">
        <v>15</v>
      </c>
      <c r="G99" s="7" t="s">
        <v>16</v>
      </c>
      <c r="H99" s="7" t="s">
        <v>17</v>
      </c>
      <c r="I99" s="7" t="s">
        <v>15</v>
      </c>
      <c r="J99" s="7" t="s">
        <v>45</v>
      </c>
      <c r="K99" s="7" t="s">
        <v>15</v>
      </c>
      <c r="L99" s="7" t="s">
        <v>45</v>
      </c>
      <c r="M99" s="66"/>
    </row>
    <row r="100" spans="2:13" ht="15" x14ac:dyDescent="0.25">
      <c r="B100" s="10" t="s">
        <v>20</v>
      </c>
      <c r="C100" s="11" t="s">
        <v>21</v>
      </c>
      <c r="D100" s="8"/>
      <c r="E100" s="8"/>
      <c r="F100" s="7"/>
      <c r="G100" s="7"/>
      <c r="H100" s="7"/>
      <c r="I100" s="7"/>
      <c r="J100" s="7"/>
      <c r="K100" s="7"/>
      <c r="L100" s="7"/>
      <c r="M100" s="9"/>
    </row>
    <row r="101" spans="2:13" ht="15" x14ac:dyDescent="0.25">
      <c r="B101" s="12">
        <v>1</v>
      </c>
      <c r="C101" s="13" t="s">
        <v>22</v>
      </c>
      <c r="D101" s="12" t="s">
        <v>23</v>
      </c>
      <c r="E101" s="14" t="s">
        <v>24</v>
      </c>
      <c r="F101" s="50">
        <f>[12]F1!F10</f>
        <v>6.99</v>
      </c>
      <c r="G101" s="50">
        <f>[12]F1!G10</f>
        <v>8.73</v>
      </c>
      <c r="H101" s="50">
        <f>[12]F1!H10</f>
        <v>8.73</v>
      </c>
      <c r="I101" s="50">
        <f>[12]F1!I10</f>
        <v>7.39</v>
      </c>
      <c r="J101" s="57">
        <f>[12]F1!J10</f>
        <v>9.1199999999999992</v>
      </c>
      <c r="K101" s="50">
        <f>[12]F1!K10</f>
        <v>7.81</v>
      </c>
      <c r="L101" s="50">
        <f>[12]F1!L10</f>
        <v>9.51</v>
      </c>
      <c r="M101" s="15"/>
    </row>
    <row r="102" spans="2:13" ht="15" x14ac:dyDescent="0.25">
      <c r="B102" s="12">
        <f t="shared" ref="B102:B107" si="7">B101+1</f>
        <v>2</v>
      </c>
      <c r="C102" s="16" t="s">
        <v>25</v>
      </c>
      <c r="D102" s="12" t="s">
        <v>23</v>
      </c>
      <c r="E102" s="14" t="s">
        <v>26</v>
      </c>
      <c r="F102" s="51">
        <f>[12]F1!F11</f>
        <v>0.72</v>
      </c>
      <c r="G102" s="51">
        <f>[12]F1!G11</f>
        <v>0.57999999999999996</v>
      </c>
      <c r="H102" s="50">
        <f>[12]F1!H11</f>
        <v>0.57999999999999996</v>
      </c>
      <c r="I102" s="52">
        <f>[12]F1!I11</f>
        <v>0.57999999999999996</v>
      </c>
      <c r="J102" s="50">
        <f>[12]F1!J11</f>
        <v>0.57999999999999996</v>
      </c>
      <c r="K102" s="52">
        <f>[12]F1!K11</f>
        <v>0.57999999999999996</v>
      </c>
      <c r="L102" s="50">
        <f>[12]F1!L11</f>
        <v>0.57999999999999996</v>
      </c>
      <c r="M102" s="15"/>
    </row>
    <row r="103" spans="2:13" ht="15" x14ac:dyDescent="0.25">
      <c r="B103" s="12">
        <f t="shared" si="7"/>
        <v>3</v>
      </c>
      <c r="C103" s="13" t="s">
        <v>27</v>
      </c>
      <c r="D103" s="12" t="s">
        <v>23</v>
      </c>
      <c r="E103" s="17" t="s">
        <v>28</v>
      </c>
      <c r="F103" s="50">
        <f>[12]F1!F12</f>
        <v>0.65</v>
      </c>
      <c r="G103" s="50">
        <f>[12]F1!G12</f>
        <v>0.89</v>
      </c>
      <c r="H103" s="50">
        <f>[12]F1!H12</f>
        <v>0.89</v>
      </c>
      <c r="I103" s="50">
        <f>[12]F1!I12</f>
        <v>0.57999999999999996</v>
      </c>
      <c r="J103" s="50">
        <f>[12]F1!J12</f>
        <v>0.83</v>
      </c>
      <c r="K103" s="50">
        <f>[12]F1!K12</f>
        <v>0.51</v>
      </c>
      <c r="L103" s="50">
        <f>[12]F1!L12</f>
        <v>0.78</v>
      </c>
      <c r="M103" s="15"/>
    </row>
    <row r="104" spans="2:13" ht="15" x14ac:dyDescent="0.25">
      <c r="B104" s="12">
        <f t="shared" si="7"/>
        <v>4</v>
      </c>
      <c r="C104" s="16" t="s">
        <v>29</v>
      </c>
      <c r="D104" s="12" t="s">
        <v>23</v>
      </c>
      <c r="E104" s="17" t="s">
        <v>30</v>
      </c>
      <c r="F104" s="50">
        <f>[12]F1!F13</f>
        <v>0.21</v>
      </c>
      <c r="G104" s="50">
        <f>[12]F1!G13</f>
        <v>0.27</v>
      </c>
      <c r="H104" s="50">
        <f>[12]F1!H13</f>
        <v>0.27</v>
      </c>
      <c r="I104" s="50">
        <f>[12]F1!I13</f>
        <v>0.22</v>
      </c>
      <c r="J104" s="50">
        <f>[12]F1!J13</f>
        <v>0.27</v>
      </c>
      <c r="K104" s="50">
        <f>[12]F1!K13</f>
        <v>0.23</v>
      </c>
      <c r="L104" s="50">
        <f>[12]F1!L13</f>
        <v>0.28000000000000003</v>
      </c>
      <c r="M104" s="15"/>
    </row>
    <row r="105" spans="2:13" ht="15" x14ac:dyDescent="0.25">
      <c r="B105" s="12">
        <f t="shared" si="7"/>
        <v>5</v>
      </c>
      <c r="C105" s="13" t="s">
        <v>31</v>
      </c>
      <c r="D105" s="12" t="s">
        <v>23</v>
      </c>
      <c r="E105" s="17" t="s">
        <v>32</v>
      </c>
      <c r="F105" s="50">
        <f>[12]F1!F14</f>
        <v>1.1200000000000001</v>
      </c>
      <c r="G105" s="50">
        <f>[12]F1!G14</f>
        <v>1.97</v>
      </c>
      <c r="H105" s="50">
        <f>[12]F1!H14</f>
        <v>1.97</v>
      </c>
      <c r="I105" s="50">
        <f>[12]F1!I14</f>
        <v>1.47</v>
      </c>
      <c r="J105" s="50">
        <f>[12]F1!J14</f>
        <v>1.97</v>
      </c>
      <c r="K105" s="50">
        <f>[12]F1!K14</f>
        <v>1.47</v>
      </c>
      <c r="L105" s="50">
        <f>[12]F1!L14</f>
        <v>1.97</v>
      </c>
      <c r="M105" s="15"/>
    </row>
    <row r="106" spans="2:13" ht="15" x14ac:dyDescent="0.25">
      <c r="B106" s="12">
        <f t="shared" si="7"/>
        <v>6</v>
      </c>
      <c r="C106" s="13" t="s">
        <v>33</v>
      </c>
      <c r="D106" s="12" t="s">
        <v>23</v>
      </c>
      <c r="E106" s="17" t="s">
        <v>34</v>
      </c>
      <c r="F106" s="50">
        <f>[12]F1!F15</f>
        <v>0.03</v>
      </c>
      <c r="G106" s="50">
        <f>[12]F1!G15</f>
        <v>0.02</v>
      </c>
      <c r="H106" s="50">
        <f>[12]F1!H15</f>
        <v>0.02</v>
      </c>
      <c r="I106" s="50">
        <f>[12]F1!I15</f>
        <v>0.04</v>
      </c>
      <c r="J106" s="50">
        <f>[12]F1!J15</f>
        <v>0.09</v>
      </c>
      <c r="K106" s="50">
        <f>[12]F1!K15</f>
        <v>0.04</v>
      </c>
      <c r="L106" s="50">
        <f>[12]F1!L15</f>
        <v>0.1</v>
      </c>
      <c r="M106" s="15"/>
    </row>
    <row r="107" spans="2:13" ht="15" x14ac:dyDescent="0.25">
      <c r="B107" s="6">
        <f t="shared" si="7"/>
        <v>7</v>
      </c>
      <c r="C107" s="18" t="s">
        <v>21</v>
      </c>
      <c r="D107" s="6" t="s">
        <v>23</v>
      </c>
      <c r="E107" s="17"/>
      <c r="F107" s="57">
        <f>[12]F1!F16</f>
        <v>9.6600000000000019</v>
      </c>
      <c r="G107" s="50">
        <f>[12]F1!G16</f>
        <v>12.420000000000002</v>
      </c>
      <c r="H107" s="50">
        <f>[12]F1!H16</f>
        <v>12.420000000000002</v>
      </c>
      <c r="I107" s="57">
        <f>[12]F1!I16</f>
        <v>10.200000000000001</v>
      </c>
      <c r="J107" s="50">
        <f>[12]F1!J16</f>
        <v>12.68</v>
      </c>
      <c r="K107" s="50">
        <f>[12]F1!K16</f>
        <v>10.56</v>
      </c>
      <c r="L107" s="50">
        <f>[12]F1!L16</f>
        <v>13.02</v>
      </c>
      <c r="M107" s="15"/>
    </row>
    <row r="108" spans="2:13" ht="15" x14ac:dyDescent="0.25">
      <c r="B108" s="6" t="s">
        <v>35</v>
      </c>
      <c r="C108" s="6" t="s">
        <v>36</v>
      </c>
      <c r="D108" s="17"/>
      <c r="E108" s="17"/>
      <c r="F108" s="53"/>
      <c r="G108" s="53"/>
      <c r="H108" s="53"/>
      <c r="I108" s="53"/>
      <c r="J108" s="53"/>
      <c r="K108" s="53"/>
      <c r="L108" s="53"/>
      <c r="M108" s="13"/>
    </row>
    <row r="109" spans="2:13" ht="15" x14ac:dyDescent="0.25">
      <c r="B109" s="12">
        <v>1</v>
      </c>
      <c r="C109" s="17" t="s">
        <v>37</v>
      </c>
      <c r="D109" s="12" t="s">
        <v>38</v>
      </c>
      <c r="E109" s="17" t="s">
        <v>39</v>
      </c>
      <c r="F109" s="54"/>
      <c r="G109" s="54"/>
      <c r="H109" s="54"/>
      <c r="I109" s="54"/>
      <c r="J109" s="54"/>
      <c r="K109" s="54"/>
      <c r="L109" s="54"/>
      <c r="M109" s="13"/>
    </row>
    <row r="110" spans="2:13" ht="15" x14ac:dyDescent="0.25">
      <c r="B110" s="12">
        <f>B109+1</f>
        <v>2</v>
      </c>
      <c r="C110" s="17" t="s">
        <v>40</v>
      </c>
      <c r="D110" s="12" t="s">
        <v>41</v>
      </c>
      <c r="E110" s="17" t="s">
        <v>42</v>
      </c>
      <c r="F110" s="50"/>
      <c r="G110" s="50"/>
      <c r="H110" s="50"/>
      <c r="I110" s="50"/>
      <c r="J110" s="50"/>
      <c r="K110" s="50"/>
      <c r="L110" s="50"/>
      <c r="M110" s="13"/>
    </row>
    <row r="111" spans="2:13" ht="15" x14ac:dyDescent="0.25">
      <c r="B111" s="12">
        <f>B110+1</f>
        <v>3</v>
      </c>
      <c r="C111" s="17" t="s">
        <v>36</v>
      </c>
      <c r="D111" s="12" t="s">
        <v>23</v>
      </c>
      <c r="E111" s="17"/>
      <c r="F111" s="50"/>
      <c r="G111" s="50"/>
      <c r="H111" s="50"/>
      <c r="I111" s="50"/>
      <c r="J111" s="50"/>
      <c r="K111" s="50"/>
      <c r="L111" s="50"/>
      <c r="M111" s="13"/>
    </row>
    <row r="112" spans="2:13" ht="15" x14ac:dyDescent="0.25">
      <c r="B112" s="6" t="s">
        <v>43</v>
      </c>
      <c r="C112" s="6" t="s">
        <v>44</v>
      </c>
      <c r="D112" s="12" t="s">
        <v>23</v>
      </c>
      <c r="E112" s="13"/>
      <c r="F112" s="50">
        <f>[12]F1!F21</f>
        <v>9.6600000000000019</v>
      </c>
      <c r="G112" s="50">
        <f>[12]F1!G21</f>
        <v>12.420000000000002</v>
      </c>
      <c r="H112" s="50">
        <f>[12]F1!H21</f>
        <v>12.420000000000002</v>
      </c>
      <c r="I112" s="50">
        <f>[12]F1!I21</f>
        <v>10.200000000000001</v>
      </c>
      <c r="J112" s="50">
        <f>[12]F1!J21</f>
        <v>12.68</v>
      </c>
      <c r="K112" s="50">
        <f>[12]F1!K21</f>
        <v>10.56</v>
      </c>
      <c r="L112" s="57">
        <f>[12]F1!L21</f>
        <v>13.02</v>
      </c>
      <c r="M112" s="13"/>
    </row>
    <row r="113" spans="2:13" ht="15" x14ac:dyDescent="0.25">
      <c r="C113" s="2"/>
      <c r="D113" s="2"/>
      <c r="E113" s="2"/>
      <c r="F113" s="3"/>
      <c r="G113" s="2"/>
      <c r="H113" s="2"/>
      <c r="I113" s="2"/>
      <c r="J113" s="2"/>
      <c r="K113" s="2"/>
      <c r="L113" s="2"/>
      <c r="M113" s="2"/>
    </row>
    <row r="114" spans="2:13" ht="15" x14ac:dyDescent="0.25">
      <c r="C114" s="2"/>
      <c r="D114" s="2"/>
      <c r="E114" s="2"/>
      <c r="F114" s="3" t="s">
        <v>58</v>
      </c>
      <c r="G114" s="2"/>
      <c r="H114" s="2"/>
      <c r="I114" s="2"/>
      <c r="J114" s="2"/>
      <c r="K114" s="2"/>
      <c r="L114" s="2"/>
      <c r="M114" s="2"/>
    </row>
    <row r="115" spans="2:13" s="4" customFormat="1" ht="15.75" x14ac:dyDescent="0.2">
      <c r="C115" s="2"/>
      <c r="D115" s="2"/>
      <c r="F115" s="5" t="s">
        <v>2</v>
      </c>
      <c r="G115" s="2"/>
      <c r="H115" s="2"/>
      <c r="I115" s="2"/>
      <c r="J115" s="2"/>
      <c r="K115" s="2"/>
      <c r="L115" s="2"/>
      <c r="M115" s="2"/>
    </row>
    <row r="116" spans="2:13" ht="12.75" customHeight="1" x14ac:dyDescent="0.25">
      <c r="B116" s="67" t="s">
        <v>3</v>
      </c>
      <c r="C116" s="70" t="s">
        <v>4</v>
      </c>
      <c r="D116" s="72" t="s">
        <v>5</v>
      </c>
      <c r="E116" s="70" t="s">
        <v>6</v>
      </c>
      <c r="F116" s="63" t="s">
        <v>7</v>
      </c>
      <c r="G116" s="75"/>
      <c r="H116" s="64"/>
      <c r="I116" s="63" t="s">
        <v>8</v>
      </c>
      <c r="J116" s="64"/>
      <c r="K116" s="63" t="s">
        <v>85</v>
      </c>
      <c r="L116" s="64"/>
      <c r="M116" s="65" t="s">
        <v>9</v>
      </c>
    </row>
    <row r="117" spans="2:13" ht="30" customHeight="1" x14ac:dyDescent="0.25">
      <c r="B117" s="68"/>
      <c r="C117" s="70"/>
      <c r="D117" s="73"/>
      <c r="E117" s="70"/>
      <c r="F117" s="7" t="s">
        <v>10</v>
      </c>
      <c r="G117" s="7" t="s">
        <v>11</v>
      </c>
      <c r="H117" s="7" t="s">
        <v>12</v>
      </c>
      <c r="I117" s="7" t="s">
        <v>10</v>
      </c>
      <c r="J117" s="7" t="s">
        <v>13</v>
      </c>
      <c r="K117" s="7" t="s">
        <v>10</v>
      </c>
      <c r="L117" s="7" t="s">
        <v>13</v>
      </c>
      <c r="M117" s="65"/>
    </row>
    <row r="118" spans="2:13" ht="30" x14ac:dyDescent="0.25">
      <c r="B118" s="69"/>
      <c r="C118" s="71"/>
      <c r="D118" s="74"/>
      <c r="E118" s="71"/>
      <c r="F118" s="7" t="s">
        <v>15</v>
      </c>
      <c r="G118" s="7" t="s">
        <v>16</v>
      </c>
      <c r="H118" s="7" t="s">
        <v>17</v>
      </c>
      <c r="I118" s="7" t="s">
        <v>15</v>
      </c>
      <c r="J118" s="7" t="s">
        <v>45</v>
      </c>
      <c r="K118" s="7" t="s">
        <v>15</v>
      </c>
      <c r="L118" s="7" t="s">
        <v>45</v>
      </c>
      <c r="M118" s="66"/>
    </row>
    <row r="119" spans="2:13" ht="15" x14ac:dyDescent="0.25">
      <c r="B119" s="10" t="s">
        <v>20</v>
      </c>
      <c r="C119" s="11" t="s">
        <v>21</v>
      </c>
      <c r="D119" s="8"/>
      <c r="E119" s="8"/>
      <c r="F119" s="7"/>
      <c r="G119" s="7"/>
      <c r="H119" s="7"/>
      <c r="I119" s="7"/>
      <c r="J119" s="7"/>
      <c r="K119" s="7"/>
      <c r="L119" s="7"/>
      <c r="M119" s="9"/>
    </row>
    <row r="120" spans="2:13" ht="15" x14ac:dyDescent="0.25">
      <c r="B120" s="12">
        <v>1</v>
      </c>
      <c r="C120" s="13" t="s">
        <v>22</v>
      </c>
      <c r="D120" s="12" t="s">
        <v>23</v>
      </c>
      <c r="E120" s="14" t="s">
        <v>24</v>
      </c>
      <c r="F120" s="50">
        <f>[13]F1!F10</f>
        <v>33.54</v>
      </c>
      <c r="G120" s="50">
        <f>[13]F1!G10</f>
        <v>53.61</v>
      </c>
      <c r="H120" s="50">
        <f>[13]F1!H10</f>
        <v>53.61</v>
      </c>
      <c r="I120" s="50">
        <f>[13]F1!I10</f>
        <v>35.46</v>
      </c>
      <c r="J120" s="57">
        <f>[13]F1!J10</f>
        <v>62.86</v>
      </c>
      <c r="K120" s="50">
        <f>[13]F1!K10</f>
        <v>37.479999999999997</v>
      </c>
      <c r="L120" s="50">
        <f>[13]F1!L10</f>
        <v>65.63</v>
      </c>
      <c r="M120" s="15"/>
    </row>
    <row r="121" spans="2:13" ht="15" x14ac:dyDescent="0.25">
      <c r="B121" s="12">
        <f t="shared" ref="B121:B126" si="8">B120+1</f>
        <v>2</v>
      </c>
      <c r="C121" s="16" t="s">
        <v>25</v>
      </c>
      <c r="D121" s="12" t="s">
        <v>23</v>
      </c>
      <c r="E121" s="14" t="s">
        <v>26</v>
      </c>
      <c r="F121" s="51">
        <f>[13]F1!F11</f>
        <v>20.11</v>
      </c>
      <c r="G121" s="51">
        <f>[13]F1!G11</f>
        <v>11.14</v>
      </c>
      <c r="H121" s="50">
        <f>[13]F1!H11</f>
        <v>11.14</v>
      </c>
      <c r="I121" s="52">
        <f>[13]F1!I11</f>
        <v>14.08</v>
      </c>
      <c r="J121" s="50">
        <f>[13]F1!J11</f>
        <v>11.14</v>
      </c>
      <c r="K121" s="52">
        <f>[13]F1!K11</f>
        <v>11.16</v>
      </c>
      <c r="L121" s="50">
        <f>[13]F1!L11</f>
        <v>11.14</v>
      </c>
      <c r="M121" s="15"/>
    </row>
    <row r="122" spans="2:13" ht="15" x14ac:dyDescent="0.25">
      <c r="B122" s="12">
        <f t="shared" si="8"/>
        <v>3</v>
      </c>
      <c r="C122" s="13" t="s">
        <v>27</v>
      </c>
      <c r="D122" s="12" t="s">
        <v>23</v>
      </c>
      <c r="E122" s="17" t="s">
        <v>28</v>
      </c>
      <c r="F122" s="50">
        <f>[13]F1!F12</f>
        <v>11.1</v>
      </c>
      <c r="G122" s="50">
        <f>[13]F1!G12</f>
        <v>15.59</v>
      </c>
      <c r="H122" s="50">
        <f>[13]F1!H12</f>
        <v>15.59</v>
      </c>
      <c r="I122" s="50">
        <f>[13]F1!I12</f>
        <v>8.69</v>
      </c>
      <c r="J122" s="50">
        <f>[13]F1!J12</f>
        <v>14.48</v>
      </c>
      <c r="K122" s="50">
        <f>[13]F1!K12</f>
        <v>6.28</v>
      </c>
      <c r="L122" s="50">
        <f>[13]F1!L12</f>
        <v>13.37</v>
      </c>
      <c r="M122" s="15"/>
    </row>
    <row r="123" spans="2:13" ht="15" x14ac:dyDescent="0.25">
      <c r="B123" s="12">
        <f t="shared" si="8"/>
        <v>4</v>
      </c>
      <c r="C123" s="16" t="s">
        <v>29</v>
      </c>
      <c r="D123" s="12" t="s">
        <v>23</v>
      </c>
      <c r="E123" s="17" t="s">
        <v>30</v>
      </c>
      <c r="F123" s="50">
        <f>[13]F1!F13</f>
        <v>2.12</v>
      </c>
      <c r="G123" s="50">
        <f>[13]F1!G13</f>
        <v>2.8</v>
      </c>
      <c r="H123" s="50">
        <f>[13]F1!H13</f>
        <v>2.8</v>
      </c>
      <c r="I123" s="50">
        <f>[13]F1!I13</f>
        <v>2.15</v>
      </c>
      <c r="J123" s="50">
        <f>[13]F1!J13</f>
        <v>2.93</v>
      </c>
      <c r="K123" s="50">
        <f>[13]F1!K13</f>
        <v>2.13</v>
      </c>
      <c r="L123" s="50">
        <f>[13]F1!L13</f>
        <v>2.97</v>
      </c>
      <c r="M123" s="15"/>
    </row>
    <row r="124" spans="2:13" ht="15" x14ac:dyDescent="0.25">
      <c r="B124" s="12">
        <f t="shared" si="8"/>
        <v>5</v>
      </c>
      <c r="C124" s="13" t="s">
        <v>31</v>
      </c>
      <c r="D124" s="12" t="s">
        <v>23</v>
      </c>
      <c r="E124" s="17" t="s">
        <v>32</v>
      </c>
      <c r="F124" s="50">
        <f>[13]F1!F14</f>
        <v>23.83</v>
      </c>
      <c r="G124" s="50">
        <f>[13]F1!G14</f>
        <v>43.03</v>
      </c>
      <c r="H124" s="50">
        <f>[13]F1!H14</f>
        <v>43.03</v>
      </c>
      <c r="I124" s="50">
        <f>[13]F1!I14</f>
        <v>32.119999999999997</v>
      </c>
      <c r="J124" s="50">
        <f>[13]F1!J14</f>
        <v>43.03</v>
      </c>
      <c r="K124" s="50">
        <f>[13]F1!K14</f>
        <v>32.119999999999997</v>
      </c>
      <c r="L124" s="50">
        <f>[13]F1!L14</f>
        <v>43.03</v>
      </c>
      <c r="M124" s="15"/>
    </row>
    <row r="125" spans="2:13" ht="15" x14ac:dyDescent="0.25">
      <c r="B125" s="12">
        <f t="shared" si="8"/>
        <v>6</v>
      </c>
      <c r="C125" s="13" t="s">
        <v>33</v>
      </c>
      <c r="D125" s="12" t="s">
        <v>23</v>
      </c>
      <c r="E125" s="17" t="s">
        <v>34</v>
      </c>
      <c r="F125" s="50">
        <f>[13]F1!F15</f>
        <v>0.28999999999999998</v>
      </c>
      <c r="G125" s="50">
        <f>[13]F1!G15</f>
        <v>0.31</v>
      </c>
      <c r="H125" s="50">
        <f>[13]F1!H15</f>
        <v>0.31</v>
      </c>
      <c r="I125" s="50">
        <f>[13]F1!I15</f>
        <v>0.3</v>
      </c>
      <c r="J125" s="50">
        <f>[13]F1!J15</f>
        <v>1.32</v>
      </c>
      <c r="K125" s="50">
        <f>[13]F1!K15</f>
        <v>0.31</v>
      </c>
      <c r="L125" s="50">
        <f>[13]F1!L15</f>
        <v>1.38</v>
      </c>
      <c r="M125" s="15"/>
    </row>
    <row r="126" spans="2:13" ht="15" x14ac:dyDescent="0.25">
      <c r="B126" s="6">
        <f t="shared" si="8"/>
        <v>7</v>
      </c>
      <c r="C126" s="18" t="s">
        <v>21</v>
      </c>
      <c r="D126" s="6" t="s">
        <v>23</v>
      </c>
      <c r="E126" s="17"/>
      <c r="F126" s="57">
        <f>[13]F1!F16</f>
        <v>90.41</v>
      </c>
      <c r="G126" s="50">
        <f>[13]F1!G16</f>
        <v>125.86</v>
      </c>
      <c r="H126" s="50">
        <f>[13]F1!H16</f>
        <v>125.86</v>
      </c>
      <c r="I126" s="57">
        <f>[13]F1!I16</f>
        <v>92.2</v>
      </c>
      <c r="J126" s="50">
        <f>[13]F1!J16</f>
        <v>133.12</v>
      </c>
      <c r="K126" s="50">
        <f>[13]F1!K16</f>
        <v>88.86</v>
      </c>
      <c r="L126" s="50">
        <f>[13]F1!L16</f>
        <v>134.76</v>
      </c>
      <c r="M126" s="15"/>
    </row>
    <row r="127" spans="2:13" ht="15" x14ac:dyDescent="0.25">
      <c r="B127" s="6" t="s">
        <v>35</v>
      </c>
      <c r="C127" s="6" t="s">
        <v>36</v>
      </c>
      <c r="D127" s="17"/>
      <c r="E127" s="17"/>
      <c r="F127" s="53"/>
      <c r="G127" s="53"/>
      <c r="H127" s="53"/>
      <c r="I127" s="53"/>
      <c r="J127" s="53"/>
      <c r="K127" s="53"/>
      <c r="L127" s="53"/>
      <c r="M127" s="13"/>
    </row>
    <row r="128" spans="2:13" ht="15" x14ac:dyDescent="0.25">
      <c r="B128" s="12">
        <v>1</v>
      </c>
      <c r="C128" s="17" t="s">
        <v>37</v>
      </c>
      <c r="D128" s="12" t="s">
        <v>38</v>
      </c>
      <c r="E128" s="17" t="s">
        <v>39</v>
      </c>
      <c r="F128" s="54"/>
      <c r="G128" s="54"/>
      <c r="H128" s="54"/>
      <c r="I128" s="54"/>
      <c r="J128" s="54"/>
      <c r="K128" s="54"/>
      <c r="L128" s="54"/>
      <c r="M128" s="13"/>
    </row>
    <row r="129" spans="2:13" ht="15" x14ac:dyDescent="0.25">
      <c r="B129" s="12">
        <f>B128+1</f>
        <v>2</v>
      </c>
      <c r="C129" s="17" t="s">
        <v>40</v>
      </c>
      <c r="D129" s="12" t="s">
        <v>41</v>
      </c>
      <c r="E129" s="17" t="s">
        <v>42</v>
      </c>
      <c r="F129" s="50"/>
      <c r="G129" s="50"/>
      <c r="H129" s="50"/>
      <c r="I129" s="50"/>
      <c r="J129" s="50"/>
      <c r="K129" s="50"/>
      <c r="L129" s="50"/>
      <c r="M129" s="13"/>
    </row>
    <row r="130" spans="2:13" ht="15" x14ac:dyDescent="0.25">
      <c r="B130" s="12">
        <f>B129+1</f>
        <v>3</v>
      </c>
      <c r="C130" s="17" t="s">
        <v>36</v>
      </c>
      <c r="D130" s="12" t="s">
        <v>23</v>
      </c>
      <c r="E130" s="17"/>
      <c r="F130" s="50"/>
      <c r="G130" s="50"/>
      <c r="H130" s="50"/>
      <c r="I130" s="50"/>
      <c r="J130" s="50"/>
      <c r="K130" s="50"/>
      <c r="L130" s="50"/>
      <c r="M130" s="13"/>
    </row>
    <row r="131" spans="2:13" ht="15" x14ac:dyDescent="0.25">
      <c r="B131" s="6" t="s">
        <v>43</v>
      </c>
      <c r="C131" s="6" t="s">
        <v>44</v>
      </c>
      <c r="D131" s="12" t="s">
        <v>23</v>
      </c>
      <c r="E131" s="13"/>
      <c r="F131" s="50">
        <f>[13]F1!F21</f>
        <v>90.41</v>
      </c>
      <c r="G131" s="50">
        <f>[13]F1!G21</f>
        <v>125.86</v>
      </c>
      <c r="H131" s="50">
        <f>[13]F1!H21</f>
        <v>125.86</v>
      </c>
      <c r="I131" s="50">
        <f>[13]F1!I21</f>
        <v>92.2</v>
      </c>
      <c r="J131" s="50">
        <f>[13]F1!J21</f>
        <v>133.12</v>
      </c>
      <c r="K131" s="50">
        <f>[13]F1!K21</f>
        <v>88.86</v>
      </c>
      <c r="L131" s="57">
        <f>[13]F1!L21</f>
        <v>134.76</v>
      </c>
      <c r="M131" s="13"/>
    </row>
    <row r="132" spans="2:13" ht="15" x14ac:dyDescent="0.25">
      <c r="C132" s="2"/>
      <c r="D132" s="2"/>
      <c r="E132" s="2"/>
      <c r="F132" s="3"/>
      <c r="G132" s="2"/>
      <c r="H132" s="2"/>
      <c r="I132" s="2"/>
      <c r="J132" s="2"/>
      <c r="K132" s="2"/>
      <c r="L132" s="2"/>
      <c r="M132" s="2"/>
    </row>
    <row r="133" spans="2:13" ht="15" x14ac:dyDescent="0.25">
      <c r="C133" s="2"/>
      <c r="D133" s="2"/>
      <c r="E133" s="2"/>
      <c r="F133" s="3" t="s">
        <v>59</v>
      </c>
      <c r="G133" s="2"/>
      <c r="H133" s="2"/>
      <c r="I133" s="2"/>
      <c r="J133" s="2"/>
      <c r="K133" s="2"/>
      <c r="L133" s="2"/>
      <c r="M133" s="2"/>
    </row>
    <row r="134" spans="2:13" s="4" customFormat="1" ht="15.75" x14ac:dyDescent="0.2">
      <c r="C134" s="2"/>
      <c r="D134" s="2"/>
      <c r="F134" s="5" t="s">
        <v>2</v>
      </c>
      <c r="G134" s="2"/>
      <c r="H134" s="2"/>
      <c r="I134" s="2"/>
      <c r="J134" s="2"/>
      <c r="K134" s="2"/>
      <c r="L134" s="2"/>
      <c r="M134" s="2"/>
    </row>
    <row r="135" spans="2:13" ht="12.75" customHeight="1" x14ac:dyDescent="0.25">
      <c r="B135" s="67" t="s">
        <v>3</v>
      </c>
      <c r="C135" s="70" t="s">
        <v>4</v>
      </c>
      <c r="D135" s="72" t="s">
        <v>5</v>
      </c>
      <c r="E135" s="70" t="s">
        <v>6</v>
      </c>
      <c r="F135" s="63" t="s">
        <v>7</v>
      </c>
      <c r="G135" s="75"/>
      <c r="H135" s="64"/>
      <c r="I135" s="63" t="s">
        <v>8</v>
      </c>
      <c r="J135" s="64"/>
      <c r="K135" s="63" t="s">
        <v>85</v>
      </c>
      <c r="L135" s="64"/>
      <c r="M135" s="65" t="s">
        <v>9</v>
      </c>
    </row>
    <row r="136" spans="2:13" ht="30" customHeight="1" x14ac:dyDescent="0.25">
      <c r="B136" s="68"/>
      <c r="C136" s="70"/>
      <c r="D136" s="73"/>
      <c r="E136" s="70"/>
      <c r="F136" s="7" t="s">
        <v>10</v>
      </c>
      <c r="G136" s="7" t="s">
        <v>11</v>
      </c>
      <c r="H136" s="7" t="s">
        <v>12</v>
      </c>
      <c r="I136" s="7" t="s">
        <v>10</v>
      </c>
      <c r="J136" s="7" t="s">
        <v>13</v>
      </c>
      <c r="K136" s="7" t="s">
        <v>10</v>
      </c>
      <c r="L136" s="7" t="s">
        <v>13</v>
      </c>
      <c r="M136" s="65"/>
    </row>
    <row r="137" spans="2:13" ht="30" x14ac:dyDescent="0.25">
      <c r="B137" s="69"/>
      <c r="C137" s="71"/>
      <c r="D137" s="74"/>
      <c r="E137" s="71"/>
      <c r="F137" s="7" t="s">
        <v>15</v>
      </c>
      <c r="G137" s="7" t="s">
        <v>16</v>
      </c>
      <c r="H137" s="7" t="s">
        <v>17</v>
      </c>
      <c r="I137" s="7" t="s">
        <v>15</v>
      </c>
      <c r="J137" s="7" t="s">
        <v>45</v>
      </c>
      <c r="K137" s="7" t="s">
        <v>15</v>
      </c>
      <c r="L137" s="7" t="s">
        <v>45</v>
      </c>
      <c r="M137" s="66"/>
    </row>
    <row r="138" spans="2:13" ht="15" x14ac:dyDescent="0.25">
      <c r="B138" s="10" t="s">
        <v>20</v>
      </c>
      <c r="C138" s="11" t="s">
        <v>21</v>
      </c>
      <c r="D138" s="8"/>
      <c r="E138" s="8"/>
      <c r="F138" s="7"/>
      <c r="G138" s="7"/>
      <c r="H138" s="7"/>
      <c r="I138" s="7"/>
      <c r="J138" s="7"/>
      <c r="K138" s="7"/>
      <c r="L138" s="7"/>
      <c r="M138" s="9"/>
    </row>
    <row r="139" spans="2:13" ht="15" x14ac:dyDescent="0.25">
      <c r="B139" s="12">
        <v>1</v>
      </c>
      <c r="C139" s="13" t="s">
        <v>22</v>
      </c>
      <c r="D139" s="12" t="s">
        <v>23</v>
      </c>
      <c r="E139" s="14" t="s">
        <v>24</v>
      </c>
      <c r="F139" s="50">
        <f>[14]F1!F10</f>
        <v>33.68</v>
      </c>
      <c r="G139" s="50">
        <f>[14]F1!G10</f>
        <v>54.1</v>
      </c>
      <c r="H139" s="50">
        <f>[14]F1!H10</f>
        <v>54.1</v>
      </c>
      <c r="I139" s="50">
        <f>[14]F1!I10</f>
        <v>35.61</v>
      </c>
      <c r="J139" s="57">
        <f>[14]F1!J10</f>
        <v>63.38</v>
      </c>
      <c r="K139" s="50">
        <f>[14]F1!K10</f>
        <v>37.630000000000003</v>
      </c>
      <c r="L139" s="50">
        <f>[14]F1!L10</f>
        <v>66.16</v>
      </c>
      <c r="M139" s="15"/>
    </row>
    <row r="140" spans="2:13" ht="15" x14ac:dyDescent="0.25">
      <c r="B140" s="12">
        <f t="shared" ref="B140:B145" si="9">B139+1</f>
        <v>2</v>
      </c>
      <c r="C140" s="16" t="s">
        <v>25</v>
      </c>
      <c r="D140" s="12" t="s">
        <v>23</v>
      </c>
      <c r="E140" s="14" t="s">
        <v>26</v>
      </c>
      <c r="F140" s="51">
        <f>[14]F1!F11</f>
        <v>51.31</v>
      </c>
      <c r="G140" s="51">
        <f>[14]F1!G11</f>
        <v>27.02</v>
      </c>
      <c r="H140" s="50">
        <f>[14]F1!H11</f>
        <v>27.02</v>
      </c>
      <c r="I140" s="52">
        <f>[14]F1!I11</f>
        <v>51.47</v>
      </c>
      <c r="J140" s="50">
        <f>[14]F1!J11</f>
        <v>27.14</v>
      </c>
      <c r="K140" s="52">
        <f>[14]F1!K11</f>
        <v>51.47</v>
      </c>
      <c r="L140" s="50">
        <f>[14]F1!L11</f>
        <v>27.33</v>
      </c>
      <c r="M140" s="15"/>
    </row>
    <row r="141" spans="2:13" ht="15" x14ac:dyDescent="0.25">
      <c r="B141" s="12">
        <f t="shared" si="9"/>
        <v>3</v>
      </c>
      <c r="C141" s="13" t="s">
        <v>27</v>
      </c>
      <c r="D141" s="12" t="s">
        <v>23</v>
      </c>
      <c r="E141" s="17" t="s">
        <v>28</v>
      </c>
      <c r="F141" s="50">
        <f>[14]F1!F12</f>
        <v>46.89</v>
      </c>
      <c r="G141" s="50">
        <f>[14]F1!G12</f>
        <v>52.07</v>
      </c>
      <c r="H141" s="50">
        <f>[14]F1!H12</f>
        <v>52.07</v>
      </c>
      <c r="I141" s="50">
        <f>[14]F1!I12</f>
        <v>42.03</v>
      </c>
      <c r="J141" s="50">
        <f>[14]F1!J12</f>
        <v>50.93</v>
      </c>
      <c r="K141" s="50">
        <f>[14]F1!K12</f>
        <v>36.79</v>
      </c>
      <c r="L141" s="50">
        <f>[14]F1!L12</f>
        <v>48.64</v>
      </c>
      <c r="M141" s="15"/>
    </row>
    <row r="142" spans="2:13" ht="15" x14ac:dyDescent="0.25">
      <c r="B142" s="12">
        <f t="shared" si="9"/>
        <v>4</v>
      </c>
      <c r="C142" s="16" t="s">
        <v>29</v>
      </c>
      <c r="D142" s="12" t="s">
        <v>23</v>
      </c>
      <c r="E142" s="17" t="s">
        <v>30</v>
      </c>
      <c r="F142" s="50">
        <f>[14]F1!F13</f>
        <v>4.4400000000000004</v>
      </c>
      <c r="G142" s="50">
        <f>[14]F1!G13</f>
        <v>5.25</v>
      </c>
      <c r="H142" s="50">
        <f>[14]F1!H13</f>
        <v>5.25</v>
      </c>
      <c r="I142" s="50">
        <f>[14]F1!I13</f>
        <v>4.68</v>
      </c>
      <c r="J142" s="50">
        <f>[14]F1!J13</f>
        <v>5.37</v>
      </c>
      <c r="K142" s="50">
        <f>[14]F1!K13</f>
        <v>4.66</v>
      </c>
      <c r="L142" s="50">
        <f>[14]F1!L13</f>
        <v>5.4</v>
      </c>
      <c r="M142" s="15"/>
    </row>
    <row r="143" spans="2:13" ht="15" x14ac:dyDescent="0.25">
      <c r="B143" s="12">
        <f t="shared" si="9"/>
        <v>5</v>
      </c>
      <c r="C143" s="13" t="s">
        <v>31</v>
      </c>
      <c r="D143" s="12" t="s">
        <v>23</v>
      </c>
      <c r="E143" s="17" t="s">
        <v>32</v>
      </c>
      <c r="F143" s="50">
        <f>[14]F1!F14</f>
        <v>61.95</v>
      </c>
      <c r="G143" s="50">
        <f>[14]F1!G14</f>
        <v>101.87</v>
      </c>
      <c r="H143" s="50">
        <f>[14]F1!H14</f>
        <v>101.87</v>
      </c>
      <c r="I143" s="50">
        <f>[14]F1!I14</f>
        <v>81.97</v>
      </c>
      <c r="J143" s="50">
        <f>[14]F1!J14</f>
        <v>102.08</v>
      </c>
      <c r="K143" s="50">
        <f>[14]F1!K14</f>
        <v>81.97</v>
      </c>
      <c r="L143" s="50">
        <f>[14]F1!L14</f>
        <v>102.41</v>
      </c>
      <c r="M143" s="15"/>
    </row>
    <row r="144" spans="2:13" ht="15" x14ac:dyDescent="0.25">
      <c r="B144" s="12">
        <f t="shared" si="9"/>
        <v>6</v>
      </c>
      <c r="C144" s="13" t="s">
        <v>33</v>
      </c>
      <c r="D144" s="12" t="s">
        <v>23</v>
      </c>
      <c r="E144" s="17" t="s">
        <v>34</v>
      </c>
      <c r="F144" s="50">
        <f>[14]F1!F15</f>
        <v>0.17</v>
      </c>
      <c r="G144" s="50">
        <f>[14]F1!G15</f>
        <v>0.31</v>
      </c>
      <c r="H144" s="50">
        <f>[14]F1!H15</f>
        <v>0.31</v>
      </c>
      <c r="I144" s="50">
        <f>[14]F1!I15</f>
        <v>0.18</v>
      </c>
      <c r="J144" s="50">
        <f>[14]F1!J15</f>
        <v>0.33</v>
      </c>
      <c r="K144" s="50">
        <f>[14]F1!K15</f>
        <v>0.19</v>
      </c>
      <c r="L144" s="50">
        <f>[14]F1!L15</f>
        <v>0.35</v>
      </c>
      <c r="M144" s="15"/>
    </row>
    <row r="145" spans="2:13" ht="15" x14ac:dyDescent="0.25">
      <c r="B145" s="6">
        <f t="shared" si="9"/>
        <v>7</v>
      </c>
      <c r="C145" s="18" t="s">
        <v>21</v>
      </c>
      <c r="D145" s="6" t="s">
        <v>23</v>
      </c>
      <c r="E145" s="17"/>
      <c r="F145" s="57">
        <f>[14]F1!F16</f>
        <v>198.1</v>
      </c>
      <c r="G145" s="50">
        <f>[14]F1!G16</f>
        <v>240</v>
      </c>
      <c r="H145" s="50">
        <f>[14]F1!H16</f>
        <v>240</v>
      </c>
      <c r="I145" s="57">
        <f>[14]F1!I16</f>
        <v>215.58</v>
      </c>
      <c r="J145" s="50">
        <f>[14]F1!J16</f>
        <v>248.57000000000002</v>
      </c>
      <c r="K145" s="50">
        <f>[14]F1!K16</f>
        <v>212.32999999999998</v>
      </c>
      <c r="L145" s="50">
        <f>[14]F1!L16</f>
        <v>249.59</v>
      </c>
      <c r="M145" s="15"/>
    </row>
    <row r="146" spans="2:13" ht="15" x14ac:dyDescent="0.25">
      <c r="B146" s="6" t="s">
        <v>35</v>
      </c>
      <c r="C146" s="6" t="s">
        <v>36</v>
      </c>
      <c r="D146" s="17"/>
      <c r="E146" s="17"/>
      <c r="F146" s="53"/>
      <c r="G146" s="53"/>
      <c r="H146" s="53"/>
      <c r="I146" s="53"/>
      <c r="J146" s="53"/>
      <c r="K146" s="53"/>
      <c r="L146" s="53"/>
      <c r="M146" s="13"/>
    </row>
    <row r="147" spans="2:13" ht="15" x14ac:dyDescent="0.25">
      <c r="B147" s="12">
        <v>1</v>
      </c>
      <c r="C147" s="17" t="s">
        <v>37</v>
      </c>
      <c r="D147" s="12" t="s">
        <v>38</v>
      </c>
      <c r="E147" s="17" t="s">
        <v>39</v>
      </c>
      <c r="F147" s="54"/>
      <c r="G147" s="54"/>
      <c r="H147" s="54"/>
      <c r="I147" s="54"/>
      <c r="J147" s="54"/>
      <c r="K147" s="54"/>
      <c r="L147" s="54"/>
      <c r="M147" s="13"/>
    </row>
    <row r="148" spans="2:13" ht="15" x14ac:dyDescent="0.25">
      <c r="B148" s="12">
        <f>B147+1</f>
        <v>2</v>
      </c>
      <c r="C148" s="17" t="s">
        <v>40</v>
      </c>
      <c r="D148" s="12" t="s">
        <v>41</v>
      </c>
      <c r="E148" s="17" t="s">
        <v>42</v>
      </c>
      <c r="F148" s="50"/>
      <c r="G148" s="50"/>
      <c r="H148" s="50"/>
      <c r="I148" s="50"/>
      <c r="J148" s="50"/>
      <c r="K148" s="50"/>
      <c r="L148" s="50"/>
      <c r="M148" s="13"/>
    </row>
    <row r="149" spans="2:13" ht="15" x14ac:dyDescent="0.25">
      <c r="B149" s="12">
        <f>B148+1</f>
        <v>3</v>
      </c>
      <c r="C149" s="17" t="s">
        <v>36</v>
      </c>
      <c r="D149" s="12" t="s">
        <v>23</v>
      </c>
      <c r="E149" s="17"/>
      <c r="F149" s="50"/>
      <c r="G149" s="50"/>
      <c r="H149" s="50"/>
      <c r="I149" s="50"/>
      <c r="J149" s="50"/>
      <c r="K149" s="50"/>
      <c r="L149" s="50"/>
      <c r="M149" s="13"/>
    </row>
    <row r="150" spans="2:13" ht="15" x14ac:dyDescent="0.25">
      <c r="B150" s="6" t="s">
        <v>43</v>
      </c>
      <c r="C150" s="6" t="s">
        <v>44</v>
      </c>
      <c r="D150" s="12" t="s">
        <v>23</v>
      </c>
      <c r="E150" s="13"/>
      <c r="F150" s="50">
        <f>[14]F1!F21</f>
        <v>198.1</v>
      </c>
      <c r="G150" s="50">
        <f>[14]F1!G21</f>
        <v>240</v>
      </c>
      <c r="H150" s="50">
        <f>[14]F1!H21</f>
        <v>240</v>
      </c>
      <c r="I150" s="50">
        <f>[14]F1!I21</f>
        <v>215.58</v>
      </c>
      <c r="J150" s="50">
        <f>[14]F1!J21</f>
        <v>248.57000000000002</v>
      </c>
      <c r="K150" s="50">
        <f>[14]F1!K21</f>
        <v>212.32999999999998</v>
      </c>
      <c r="L150" s="57">
        <f>[14]F1!L21</f>
        <v>249.59</v>
      </c>
      <c r="M150" s="13"/>
    </row>
    <row r="151" spans="2:13" ht="15" x14ac:dyDescent="0.25">
      <c r="C151" s="2"/>
      <c r="D151" s="2"/>
      <c r="E151" s="2"/>
      <c r="F151" s="3"/>
      <c r="G151" s="2"/>
      <c r="H151" s="2"/>
      <c r="I151" s="2"/>
      <c r="J151" s="2"/>
      <c r="K151" s="2"/>
      <c r="L151" s="2"/>
      <c r="M151" s="2"/>
    </row>
    <row r="152" spans="2:13" ht="15" x14ac:dyDescent="0.25">
      <c r="C152" s="2"/>
      <c r="D152" s="2"/>
      <c r="E152" s="2"/>
      <c r="F152" s="3" t="s">
        <v>60</v>
      </c>
      <c r="G152" s="2"/>
      <c r="H152" s="2"/>
      <c r="I152" s="2"/>
      <c r="J152" s="2"/>
      <c r="K152" s="2"/>
      <c r="L152" s="2"/>
      <c r="M152" s="2"/>
    </row>
    <row r="153" spans="2:13" s="4" customFormat="1" ht="15.75" x14ac:dyDescent="0.2">
      <c r="C153" s="2"/>
      <c r="D153" s="2"/>
      <c r="F153" s="5" t="s">
        <v>2</v>
      </c>
      <c r="G153" s="2"/>
      <c r="H153" s="2"/>
      <c r="I153" s="2"/>
      <c r="J153" s="2"/>
      <c r="K153" s="2"/>
      <c r="L153" s="2"/>
      <c r="M153" s="2"/>
    </row>
    <row r="154" spans="2:13" ht="12.75" customHeight="1" x14ac:dyDescent="0.25">
      <c r="B154" s="67" t="s">
        <v>3</v>
      </c>
      <c r="C154" s="70" t="s">
        <v>4</v>
      </c>
      <c r="D154" s="72" t="s">
        <v>5</v>
      </c>
      <c r="E154" s="70" t="s">
        <v>6</v>
      </c>
      <c r="F154" s="63" t="s">
        <v>7</v>
      </c>
      <c r="G154" s="75"/>
      <c r="H154" s="64"/>
      <c r="I154" s="63" t="s">
        <v>8</v>
      </c>
      <c r="J154" s="64"/>
      <c r="K154" s="63" t="s">
        <v>85</v>
      </c>
      <c r="L154" s="64"/>
      <c r="M154" s="65" t="s">
        <v>9</v>
      </c>
    </row>
    <row r="155" spans="2:13" ht="30" customHeight="1" x14ac:dyDescent="0.25">
      <c r="B155" s="68"/>
      <c r="C155" s="70"/>
      <c r="D155" s="73"/>
      <c r="E155" s="70"/>
      <c r="F155" s="7" t="s">
        <v>10</v>
      </c>
      <c r="G155" s="7" t="s">
        <v>11</v>
      </c>
      <c r="H155" s="7" t="s">
        <v>12</v>
      </c>
      <c r="I155" s="7" t="s">
        <v>10</v>
      </c>
      <c r="J155" s="7" t="s">
        <v>13</v>
      </c>
      <c r="K155" s="7" t="s">
        <v>10</v>
      </c>
      <c r="L155" s="7" t="s">
        <v>13</v>
      </c>
      <c r="M155" s="65"/>
    </row>
    <row r="156" spans="2:13" ht="30" x14ac:dyDescent="0.25">
      <c r="B156" s="69"/>
      <c r="C156" s="71"/>
      <c r="D156" s="74"/>
      <c r="E156" s="71"/>
      <c r="F156" s="7" t="s">
        <v>15</v>
      </c>
      <c r="G156" s="7" t="s">
        <v>16</v>
      </c>
      <c r="H156" s="7" t="s">
        <v>17</v>
      </c>
      <c r="I156" s="7" t="s">
        <v>15</v>
      </c>
      <c r="J156" s="7" t="s">
        <v>45</v>
      </c>
      <c r="K156" s="7" t="s">
        <v>15</v>
      </c>
      <c r="L156" s="7" t="s">
        <v>45</v>
      </c>
      <c r="M156" s="66"/>
    </row>
    <row r="157" spans="2:13" ht="15" x14ac:dyDescent="0.25">
      <c r="B157" s="10" t="s">
        <v>20</v>
      </c>
      <c r="C157" s="11" t="s">
        <v>21</v>
      </c>
      <c r="D157" s="8"/>
      <c r="E157" s="8"/>
      <c r="F157" s="7"/>
      <c r="G157" s="7"/>
      <c r="H157" s="7"/>
      <c r="I157" s="7"/>
      <c r="J157" s="7"/>
      <c r="K157" s="7"/>
      <c r="L157" s="7"/>
      <c r="M157" s="9"/>
    </row>
    <row r="158" spans="2:13" ht="15" x14ac:dyDescent="0.25">
      <c r="B158" s="12">
        <v>1</v>
      </c>
      <c r="C158" s="13" t="s">
        <v>22</v>
      </c>
      <c r="D158" s="12" t="s">
        <v>23</v>
      </c>
      <c r="E158" s="14" t="s">
        <v>24</v>
      </c>
      <c r="F158" s="50">
        <f>[15]F1!F10</f>
        <v>38.549999999999997</v>
      </c>
      <c r="G158" s="50">
        <f>[15]F1!G10</f>
        <v>43.58</v>
      </c>
      <c r="H158" s="50">
        <f>[15]F1!H10</f>
        <v>43.58</v>
      </c>
      <c r="I158" s="50">
        <f>[15]F1!I10</f>
        <v>40.79</v>
      </c>
      <c r="J158" s="57">
        <f>[15]F1!J10</f>
        <v>46.09</v>
      </c>
      <c r="K158" s="50">
        <f>[15]F1!K10</f>
        <v>43.14</v>
      </c>
      <c r="L158" s="50">
        <f>[15]F1!L10</f>
        <v>48.04</v>
      </c>
      <c r="M158" s="15"/>
    </row>
    <row r="159" spans="2:13" ht="15" x14ac:dyDescent="0.25">
      <c r="B159" s="12">
        <f t="shared" ref="B159:B164" si="10">B158+1</f>
        <v>2</v>
      </c>
      <c r="C159" s="16" t="s">
        <v>25</v>
      </c>
      <c r="D159" s="12" t="s">
        <v>23</v>
      </c>
      <c r="E159" s="14" t="s">
        <v>26</v>
      </c>
      <c r="F159" s="51">
        <f>[15]F1!F11</f>
        <v>10.220000000000001</v>
      </c>
      <c r="G159" s="51">
        <f>[15]F1!G11</f>
        <v>9.14</v>
      </c>
      <c r="H159" s="50">
        <f>[15]F1!H11</f>
        <v>9.14</v>
      </c>
      <c r="I159" s="52">
        <f>[15]F1!I11</f>
        <v>10.220000000000001</v>
      </c>
      <c r="J159" s="50">
        <f>[15]F1!J11</f>
        <v>9.14</v>
      </c>
      <c r="K159" s="52">
        <f>[15]F1!K11</f>
        <v>10.220000000000001</v>
      </c>
      <c r="L159" s="50">
        <f>[15]F1!L11</f>
        <v>9.14</v>
      </c>
      <c r="M159" s="15"/>
    </row>
    <row r="160" spans="2:13" ht="15" x14ac:dyDescent="0.25">
      <c r="B160" s="12">
        <f t="shared" si="10"/>
        <v>3</v>
      </c>
      <c r="C160" s="13" t="s">
        <v>27</v>
      </c>
      <c r="D160" s="12" t="s">
        <v>23</v>
      </c>
      <c r="E160" s="17" t="s">
        <v>28</v>
      </c>
      <c r="F160" s="50">
        <f>[15]F1!F12</f>
        <v>19.21</v>
      </c>
      <c r="G160" s="50">
        <f>[15]F1!G12</f>
        <v>23.04</v>
      </c>
      <c r="H160" s="50">
        <f>[15]F1!H12</f>
        <v>23.04</v>
      </c>
      <c r="I160" s="50">
        <f>[15]F1!I12</f>
        <v>18.45</v>
      </c>
      <c r="J160" s="50">
        <f>[15]F1!J12</f>
        <v>22.07</v>
      </c>
      <c r="K160" s="50">
        <f>[15]F1!K12</f>
        <v>16.82</v>
      </c>
      <c r="L160" s="50">
        <f>[15]F1!L12</f>
        <v>21.11</v>
      </c>
      <c r="M160" s="15"/>
    </row>
    <row r="161" spans="2:13" ht="15" x14ac:dyDescent="0.25">
      <c r="B161" s="12">
        <f t="shared" si="10"/>
        <v>4</v>
      </c>
      <c r="C161" s="16" t="s">
        <v>29</v>
      </c>
      <c r="D161" s="12" t="s">
        <v>23</v>
      </c>
      <c r="E161" s="17" t="s">
        <v>30</v>
      </c>
      <c r="F161" s="50">
        <f>[15]F1!F13</f>
        <v>1.86</v>
      </c>
      <c r="G161" s="50">
        <f>[15]F1!G13</f>
        <v>2.21</v>
      </c>
      <c r="H161" s="50">
        <f>[15]F1!H13</f>
        <v>2.2087238986388318</v>
      </c>
      <c r="I161" s="50">
        <f>[15]F1!I13</f>
        <v>1.99</v>
      </c>
      <c r="J161" s="50">
        <f>[15]F1!J13</f>
        <v>2.2200000000000002</v>
      </c>
      <c r="K161" s="50">
        <f>[15]F1!K13</f>
        <v>2.0099999999999998</v>
      </c>
      <c r="L161" s="50">
        <f>[15]F1!L13</f>
        <v>2.2400000000000002</v>
      </c>
      <c r="M161" s="15"/>
    </row>
    <row r="162" spans="2:13" ht="15" x14ac:dyDescent="0.25">
      <c r="B162" s="12">
        <f t="shared" si="10"/>
        <v>5</v>
      </c>
      <c r="C162" s="13" t="s">
        <v>31</v>
      </c>
      <c r="D162" s="12" t="s">
        <v>23</v>
      </c>
      <c r="E162" s="17" t="s">
        <v>32</v>
      </c>
      <c r="F162" s="50">
        <f>[15]F1!F14</f>
        <v>16.989999999999998</v>
      </c>
      <c r="G162" s="50">
        <f>[15]F1!G14</f>
        <v>29.16</v>
      </c>
      <c r="H162" s="50">
        <f>[15]F1!H14</f>
        <v>29.16</v>
      </c>
      <c r="I162" s="50">
        <f>[15]F1!I14</f>
        <v>22.74</v>
      </c>
      <c r="J162" s="50">
        <f>[15]F1!J14</f>
        <v>29.16</v>
      </c>
      <c r="K162" s="50">
        <f>[15]F1!K14</f>
        <v>22.74</v>
      </c>
      <c r="L162" s="50">
        <f>[15]F1!L14</f>
        <v>29.16</v>
      </c>
      <c r="M162" s="15"/>
    </row>
    <row r="163" spans="2:13" ht="15" x14ac:dyDescent="0.25">
      <c r="B163" s="12">
        <f t="shared" si="10"/>
        <v>6</v>
      </c>
      <c r="C163" s="13" t="s">
        <v>33</v>
      </c>
      <c r="D163" s="12" t="s">
        <v>23</v>
      </c>
      <c r="E163" s="17" t="s">
        <v>34</v>
      </c>
      <c r="F163" s="50">
        <f>[15]F1!F15</f>
        <v>0.5</v>
      </c>
      <c r="G163" s="50">
        <f>[15]F1!G15</f>
        <v>0.24</v>
      </c>
      <c r="H163" s="50">
        <f>[15]F1!H15</f>
        <v>0.24</v>
      </c>
      <c r="I163" s="50">
        <f>[15]F1!I15</f>
        <v>0.52</v>
      </c>
      <c r="J163" s="50">
        <f>[15]F1!J15</f>
        <v>0.26</v>
      </c>
      <c r="K163" s="50">
        <f>[15]F1!K15</f>
        <v>0.54</v>
      </c>
      <c r="L163" s="50">
        <f>[15]F1!L15</f>
        <v>0.27</v>
      </c>
      <c r="M163" s="15"/>
    </row>
    <row r="164" spans="2:13" ht="15" x14ac:dyDescent="0.25">
      <c r="B164" s="6">
        <f t="shared" si="10"/>
        <v>7</v>
      </c>
      <c r="C164" s="18" t="s">
        <v>21</v>
      </c>
      <c r="D164" s="6" t="s">
        <v>23</v>
      </c>
      <c r="E164" s="17"/>
      <c r="F164" s="57">
        <f>[15]F1!F16</f>
        <v>86.329999999999984</v>
      </c>
      <c r="G164" s="50">
        <f>[15]F1!G16</f>
        <v>106.88999999999999</v>
      </c>
      <c r="H164" s="50">
        <f>[15]F1!H16</f>
        <v>106.88872389863883</v>
      </c>
      <c r="I164" s="57">
        <f>[15]F1!I16</f>
        <v>93.669999999999987</v>
      </c>
      <c r="J164" s="50">
        <f>[15]F1!J16</f>
        <v>108.42</v>
      </c>
      <c r="K164" s="50">
        <f>[15]F1!K16</f>
        <v>94.39</v>
      </c>
      <c r="L164" s="50">
        <f>[15]F1!L16</f>
        <v>109.41999999999999</v>
      </c>
      <c r="M164" s="15"/>
    </row>
    <row r="165" spans="2:13" ht="15" x14ac:dyDescent="0.25">
      <c r="B165" s="6" t="s">
        <v>35</v>
      </c>
      <c r="C165" s="6" t="s">
        <v>36</v>
      </c>
      <c r="D165" s="17"/>
      <c r="E165" s="17"/>
      <c r="F165" s="53"/>
      <c r="G165" s="53"/>
      <c r="H165" s="53"/>
      <c r="I165" s="53"/>
      <c r="J165" s="53"/>
      <c r="K165" s="53"/>
      <c r="L165" s="53"/>
      <c r="M165" s="13"/>
    </row>
    <row r="166" spans="2:13" ht="15" x14ac:dyDescent="0.25">
      <c r="B166" s="12">
        <v>1</v>
      </c>
      <c r="C166" s="17" t="s">
        <v>37</v>
      </c>
      <c r="D166" s="12" t="s">
        <v>38</v>
      </c>
      <c r="E166" s="17" t="s">
        <v>39</v>
      </c>
      <c r="F166" s="54"/>
      <c r="G166" s="54"/>
      <c r="H166" s="54"/>
      <c r="I166" s="54"/>
      <c r="J166" s="54"/>
      <c r="K166" s="54"/>
      <c r="L166" s="54"/>
      <c r="M166" s="13"/>
    </row>
    <row r="167" spans="2:13" ht="15" x14ac:dyDescent="0.25">
      <c r="B167" s="12">
        <f>B166+1</f>
        <v>2</v>
      </c>
      <c r="C167" s="17" t="s">
        <v>40</v>
      </c>
      <c r="D167" s="12" t="s">
        <v>41</v>
      </c>
      <c r="E167" s="17" t="s">
        <v>42</v>
      </c>
      <c r="F167" s="50"/>
      <c r="G167" s="50"/>
      <c r="H167" s="50"/>
      <c r="I167" s="50"/>
      <c r="J167" s="50"/>
      <c r="K167" s="50"/>
      <c r="L167" s="50"/>
      <c r="M167" s="13"/>
    </row>
    <row r="168" spans="2:13" ht="15" x14ac:dyDescent="0.25">
      <c r="B168" s="12">
        <f>B167+1</f>
        <v>3</v>
      </c>
      <c r="C168" s="17" t="s">
        <v>36</v>
      </c>
      <c r="D168" s="12" t="s">
        <v>23</v>
      </c>
      <c r="E168" s="17"/>
      <c r="F168" s="50"/>
      <c r="G168" s="50"/>
      <c r="H168" s="50"/>
      <c r="I168" s="50"/>
      <c r="J168" s="50"/>
      <c r="K168" s="50"/>
      <c r="L168" s="50"/>
      <c r="M168" s="13"/>
    </row>
    <row r="169" spans="2:13" ht="15" x14ac:dyDescent="0.25">
      <c r="B169" s="6" t="s">
        <v>43</v>
      </c>
      <c r="C169" s="6" t="s">
        <v>44</v>
      </c>
      <c r="D169" s="12" t="s">
        <v>23</v>
      </c>
      <c r="E169" s="13"/>
      <c r="F169" s="50">
        <f>[15]F1!F21</f>
        <v>86.329999999999984</v>
      </c>
      <c r="G169" s="50">
        <f>[15]F1!G21</f>
        <v>106.88999999999999</v>
      </c>
      <c r="H169" s="50">
        <f>[15]F1!H21</f>
        <v>106.88872389863883</v>
      </c>
      <c r="I169" s="50">
        <f>[15]F1!I21</f>
        <v>93.669999999999987</v>
      </c>
      <c r="J169" s="50">
        <f>[15]F1!J21</f>
        <v>108.42</v>
      </c>
      <c r="K169" s="50">
        <f>[15]F1!K21</f>
        <v>94.39</v>
      </c>
      <c r="L169" s="57">
        <f>[15]F1!L21</f>
        <v>109.41999999999999</v>
      </c>
      <c r="M169" s="13"/>
    </row>
  </sheetData>
  <mergeCells count="73">
    <mergeCell ref="K21:L21"/>
    <mergeCell ref="M21:M23"/>
    <mergeCell ref="B40:B42"/>
    <mergeCell ref="C40:C42"/>
    <mergeCell ref="D40:D42"/>
    <mergeCell ref="E40:E42"/>
    <mergeCell ref="F40:H40"/>
    <mergeCell ref="I40:J40"/>
    <mergeCell ref="K40:L40"/>
    <mergeCell ref="M40:M42"/>
    <mergeCell ref="B21:B23"/>
    <mergeCell ref="C21:C23"/>
    <mergeCell ref="D21:D23"/>
    <mergeCell ref="E21:E23"/>
    <mergeCell ref="F21:H21"/>
    <mergeCell ref="I21:J21"/>
    <mergeCell ref="K59:L59"/>
    <mergeCell ref="M59:M61"/>
    <mergeCell ref="B78:B80"/>
    <mergeCell ref="C78:C80"/>
    <mergeCell ref="D78:D80"/>
    <mergeCell ref="E78:E80"/>
    <mergeCell ref="F78:H78"/>
    <mergeCell ref="I78:J78"/>
    <mergeCell ref="K78:L78"/>
    <mergeCell ref="M78:M80"/>
    <mergeCell ref="B59:B61"/>
    <mergeCell ref="C59:C61"/>
    <mergeCell ref="D59:D61"/>
    <mergeCell ref="E59:E61"/>
    <mergeCell ref="F59:H59"/>
    <mergeCell ref="I59:J59"/>
    <mergeCell ref="K97:L97"/>
    <mergeCell ref="M97:M99"/>
    <mergeCell ref="B116:B118"/>
    <mergeCell ref="C116:C118"/>
    <mergeCell ref="D116:D118"/>
    <mergeCell ref="E116:E118"/>
    <mergeCell ref="F116:H116"/>
    <mergeCell ref="I116:J116"/>
    <mergeCell ref="K116:L116"/>
    <mergeCell ref="M116:M118"/>
    <mergeCell ref="B97:B99"/>
    <mergeCell ref="C97:C99"/>
    <mergeCell ref="D97:D99"/>
    <mergeCell ref="E97:E99"/>
    <mergeCell ref="F97:H97"/>
    <mergeCell ref="I97:J97"/>
    <mergeCell ref="K135:L135"/>
    <mergeCell ref="M135:M137"/>
    <mergeCell ref="B154:B156"/>
    <mergeCell ref="C154:C156"/>
    <mergeCell ref="D154:D156"/>
    <mergeCell ref="E154:E156"/>
    <mergeCell ref="F154:H154"/>
    <mergeCell ref="I154:J154"/>
    <mergeCell ref="K154:L154"/>
    <mergeCell ref="M154:M156"/>
    <mergeCell ref="B135:B137"/>
    <mergeCell ref="C135:C137"/>
    <mergeCell ref="D135:D137"/>
    <mergeCell ref="E135:E137"/>
    <mergeCell ref="F135:H135"/>
    <mergeCell ref="I135:J135"/>
    <mergeCell ref="E19:G19"/>
    <mergeCell ref="K3:L3"/>
    <mergeCell ref="M3:M5"/>
    <mergeCell ref="B3:B5"/>
    <mergeCell ref="C3:C5"/>
    <mergeCell ref="D3:D5"/>
    <mergeCell ref="E3:E5"/>
    <mergeCell ref="F3:H3"/>
    <mergeCell ref="I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M19"/>
  <sheetViews>
    <sheetView topLeftCell="B1" workbookViewId="0">
      <selection activeCell="P6" sqref="P6"/>
    </sheetView>
  </sheetViews>
  <sheetFormatPr defaultColWidth="9.28515625" defaultRowHeight="14.25" x14ac:dyDescent="0.25"/>
  <cols>
    <col min="1" max="1" width="3" style="1" customWidth="1"/>
    <col min="2" max="2" width="6.28515625" style="1" customWidth="1"/>
    <col min="3" max="3" width="34.85546875" style="1" customWidth="1"/>
    <col min="4" max="4" width="11.7109375" style="1" customWidth="1"/>
    <col min="5" max="5" width="11.5703125" style="1" customWidth="1"/>
    <col min="6" max="6" width="11.42578125" style="1" customWidth="1"/>
    <col min="7" max="7" width="9.42578125" style="1" customWidth="1"/>
    <col min="8" max="8" width="13.7109375" style="1" customWidth="1"/>
    <col min="9" max="9" width="12" style="1" customWidth="1"/>
    <col min="10" max="10" width="10.28515625" style="1" customWidth="1"/>
    <col min="11" max="11" width="12.7109375" style="1" customWidth="1"/>
    <col min="12" max="12" width="12.140625" style="1" customWidth="1"/>
    <col min="13" max="13" width="10.42578125" style="1" customWidth="1"/>
    <col min="14" max="16384" width="9.28515625" style="1"/>
  </cols>
  <sheetData>
    <row r="1" spans="2:13" ht="15" x14ac:dyDescent="0.25">
      <c r="C1" s="2"/>
      <c r="D1" s="2"/>
      <c r="E1" s="62" t="s">
        <v>0</v>
      </c>
      <c r="F1" s="62"/>
      <c r="G1" s="62"/>
      <c r="H1" s="62"/>
      <c r="I1" s="2"/>
      <c r="J1" s="2"/>
      <c r="K1" s="2"/>
      <c r="L1" s="2"/>
      <c r="M1" s="2"/>
    </row>
    <row r="2" spans="2:13" ht="15" x14ac:dyDescent="0.25">
      <c r="C2" s="2"/>
      <c r="D2" s="2"/>
      <c r="E2" s="62" t="s">
        <v>62</v>
      </c>
      <c r="F2" s="62"/>
      <c r="G2" s="62"/>
      <c r="H2" s="62"/>
      <c r="I2" s="2"/>
      <c r="J2" s="2"/>
      <c r="K2" s="2"/>
      <c r="L2" s="2"/>
      <c r="M2" s="2"/>
    </row>
    <row r="3" spans="2:13" s="4" customFormat="1" ht="15" customHeight="1" x14ac:dyDescent="0.2">
      <c r="C3" s="2"/>
      <c r="D3" s="2"/>
      <c r="E3" s="76" t="s">
        <v>2</v>
      </c>
      <c r="F3" s="76"/>
      <c r="G3" s="76"/>
      <c r="H3" s="76"/>
      <c r="I3" s="2"/>
      <c r="J3" s="2"/>
      <c r="K3" s="2"/>
      <c r="L3" s="2"/>
      <c r="M3" s="2"/>
    </row>
    <row r="4" spans="2:13" ht="15" x14ac:dyDescent="0.25">
      <c r="B4" s="67" t="s">
        <v>3</v>
      </c>
      <c r="C4" s="70" t="s">
        <v>4</v>
      </c>
      <c r="D4" s="72" t="s">
        <v>5</v>
      </c>
      <c r="E4" s="70" t="s">
        <v>6</v>
      </c>
      <c r="F4" s="63" t="s">
        <v>7</v>
      </c>
      <c r="G4" s="75"/>
      <c r="H4" s="64"/>
      <c r="I4" s="63" t="s">
        <v>8</v>
      </c>
      <c r="J4" s="64"/>
      <c r="K4" s="63" t="s">
        <v>85</v>
      </c>
      <c r="L4" s="64"/>
      <c r="M4" s="65" t="s">
        <v>9</v>
      </c>
    </row>
    <row r="5" spans="2:13" ht="30" x14ac:dyDescent="0.25">
      <c r="B5" s="68"/>
      <c r="C5" s="70"/>
      <c r="D5" s="73"/>
      <c r="E5" s="70"/>
      <c r="F5" s="7" t="s">
        <v>10</v>
      </c>
      <c r="G5" s="7" t="s">
        <v>11</v>
      </c>
      <c r="H5" s="7" t="s">
        <v>12</v>
      </c>
      <c r="I5" s="7" t="s">
        <v>10</v>
      </c>
      <c r="J5" s="7" t="s">
        <v>13</v>
      </c>
      <c r="K5" s="7" t="s">
        <v>10</v>
      </c>
      <c r="L5" s="7" t="s">
        <v>13</v>
      </c>
      <c r="M5" s="65"/>
    </row>
    <row r="6" spans="2:13" ht="30" x14ac:dyDescent="0.25">
      <c r="B6" s="69"/>
      <c r="C6" s="71"/>
      <c r="D6" s="74"/>
      <c r="E6" s="71"/>
      <c r="F6" s="7" t="s">
        <v>15</v>
      </c>
      <c r="G6" s="7" t="s">
        <v>16</v>
      </c>
      <c r="H6" s="7" t="s">
        <v>17</v>
      </c>
      <c r="I6" s="7" t="s">
        <v>15</v>
      </c>
      <c r="J6" s="7" t="s">
        <v>45</v>
      </c>
      <c r="K6" s="7" t="s">
        <v>15</v>
      </c>
      <c r="L6" s="7" t="s">
        <v>45</v>
      </c>
      <c r="M6" s="66"/>
    </row>
    <row r="7" spans="2:13" ht="15" x14ac:dyDescent="0.25">
      <c r="B7" s="10" t="s">
        <v>20</v>
      </c>
      <c r="C7" s="11" t="s">
        <v>21</v>
      </c>
      <c r="D7" s="8"/>
      <c r="E7" s="8"/>
      <c r="F7" s="7"/>
      <c r="G7" s="7"/>
      <c r="H7" s="7"/>
      <c r="I7" s="7"/>
      <c r="J7" s="7"/>
      <c r="K7" s="7"/>
      <c r="L7" s="7"/>
      <c r="M7" s="9"/>
    </row>
    <row r="8" spans="2:13" ht="15" x14ac:dyDescent="0.25">
      <c r="B8" s="12">
        <v>1</v>
      </c>
      <c r="C8" s="13" t="s">
        <v>22</v>
      </c>
      <c r="D8" s="12" t="s">
        <v>23</v>
      </c>
      <c r="E8" s="14" t="s">
        <v>24</v>
      </c>
      <c r="F8" s="50">
        <f>Thermal!F8+Hydel!F7</f>
        <v>1869.03</v>
      </c>
      <c r="G8" s="50">
        <f>Thermal!G8+Hydel!G7</f>
        <v>2700.87</v>
      </c>
      <c r="H8" s="50">
        <f>Thermal!H8+Hydel!H7</f>
        <v>2700.87</v>
      </c>
      <c r="I8" s="50">
        <f>Thermal!I8+Hydel!I7</f>
        <v>1975.26</v>
      </c>
      <c r="J8" s="50">
        <f>Thermal!J8+Hydel!J7</f>
        <v>2860.1900000000005</v>
      </c>
      <c r="K8" s="50">
        <f>Thermal!K8+Hydel!K7</f>
        <v>2068.7000000000003</v>
      </c>
      <c r="L8" s="50">
        <f>Thermal!L8+Hydel!L7</f>
        <v>2959.14</v>
      </c>
      <c r="M8" s="15"/>
    </row>
    <row r="9" spans="2:13" ht="15" x14ac:dyDescent="0.25">
      <c r="B9" s="12">
        <f t="shared" ref="B9:B14" si="0">B8+1</f>
        <v>2</v>
      </c>
      <c r="C9" s="16" t="s">
        <v>25</v>
      </c>
      <c r="D9" s="12" t="s">
        <v>23</v>
      </c>
      <c r="E9" s="14" t="s">
        <v>26</v>
      </c>
      <c r="F9" s="50">
        <f>Thermal!F9+Hydel!F8</f>
        <v>986.73</v>
      </c>
      <c r="G9" s="50">
        <f>Thermal!G9+Hydel!G8</f>
        <v>774.46</v>
      </c>
      <c r="H9" s="50">
        <f>Thermal!H9+Hydel!H8</f>
        <v>774.46</v>
      </c>
      <c r="I9" s="50">
        <f>Thermal!I9+Hydel!I8</f>
        <v>983.66</v>
      </c>
      <c r="J9" s="50">
        <f>Thermal!J9+Hydel!J8</f>
        <v>778.09999999999991</v>
      </c>
      <c r="K9" s="50">
        <f>Thermal!K9+Hydel!K8</f>
        <v>979.49999999999989</v>
      </c>
      <c r="L9" s="50">
        <f>Thermal!L9+Hydel!L8</f>
        <v>802.79</v>
      </c>
      <c r="M9" s="15"/>
    </row>
    <row r="10" spans="2:13" ht="15" x14ac:dyDescent="0.25">
      <c r="B10" s="12">
        <f t="shared" si="0"/>
        <v>3</v>
      </c>
      <c r="C10" s="13" t="s">
        <v>27</v>
      </c>
      <c r="D10" s="12" t="s">
        <v>23</v>
      </c>
      <c r="E10" s="17" t="s">
        <v>28</v>
      </c>
      <c r="F10" s="50">
        <f>Thermal!F10+Hydel!F9</f>
        <v>828.92</v>
      </c>
      <c r="G10" s="50">
        <f>Thermal!G10+Hydel!G9</f>
        <v>872.2</v>
      </c>
      <c r="H10" s="50">
        <f>Thermal!H10+Hydel!H9</f>
        <v>872.2</v>
      </c>
      <c r="I10" s="50">
        <f>Thermal!I10+Hydel!I9</f>
        <v>765.81000000000006</v>
      </c>
      <c r="J10" s="50">
        <f>Thermal!J10+Hydel!J9</f>
        <v>821.1</v>
      </c>
      <c r="K10" s="50">
        <f>Thermal!K10+Hydel!K9</f>
        <v>678.98</v>
      </c>
      <c r="L10" s="50">
        <f>Thermal!L10+Hydel!L9</f>
        <v>793.74</v>
      </c>
      <c r="M10" s="15"/>
    </row>
    <row r="11" spans="2:13" ht="15" x14ac:dyDescent="0.25">
      <c r="B11" s="12">
        <f t="shared" si="0"/>
        <v>4</v>
      </c>
      <c r="C11" s="16" t="s">
        <v>29</v>
      </c>
      <c r="D11" s="12" t="s">
        <v>23</v>
      </c>
      <c r="E11" s="17" t="s">
        <v>30</v>
      </c>
      <c r="F11" s="50">
        <f>Thermal!F11+Hydel!F10</f>
        <v>291.25</v>
      </c>
      <c r="G11" s="50">
        <f>Thermal!G11+Hydel!G10</f>
        <v>336.06</v>
      </c>
      <c r="H11" s="50">
        <f>Thermal!H11+Hydel!H10</f>
        <v>336.05872389863885</v>
      </c>
      <c r="I11" s="50">
        <f>Thermal!I11+Hydel!I10</f>
        <v>299.57999999999993</v>
      </c>
      <c r="J11" s="50">
        <f>Thermal!J11+Hydel!J10</f>
        <v>324.03999999999996</v>
      </c>
      <c r="K11" s="50">
        <f>Thermal!K11+Hydel!K10</f>
        <v>300.54000000000002</v>
      </c>
      <c r="L11" s="57">
        <f>Thermal!L11+Hydel!L10</f>
        <v>316.44</v>
      </c>
      <c r="M11" s="15"/>
    </row>
    <row r="12" spans="2:13" ht="15" x14ac:dyDescent="0.25">
      <c r="B12" s="12">
        <f t="shared" si="0"/>
        <v>5</v>
      </c>
      <c r="C12" s="13" t="s">
        <v>31</v>
      </c>
      <c r="D12" s="12" t="s">
        <v>23</v>
      </c>
      <c r="E12" s="17" t="s">
        <v>32</v>
      </c>
      <c r="F12" s="50">
        <f>Thermal!F12+Hydel!F11</f>
        <v>1444.98</v>
      </c>
      <c r="G12" s="50">
        <f>Thermal!G12+Hydel!G11</f>
        <v>2009.5500000000002</v>
      </c>
      <c r="H12" s="50">
        <f>Thermal!H12+Hydel!H11</f>
        <v>2009.5500000000002</v>
      </c>
      <c r="I12" s="50">
        <f>Thermal!I12+Hydel!I11</f>
        <v>1952.24</v>
      </c>
      <c r="J12" s="50">
        <f>Thermal!J12+Hydel!J11</f>
        <v>2014.65</v>
      </c>
      <c r="K12" s="50">
        <f>Thermal!K12+Hydel!K11</f>
        <v>1951.21</v>
      </c>
      <c r="L12" s="50">
        <f>Thermal!L12+Hydel!L11</f>
        <v>2041.9299999999998</v>
      </c>
      <c r="M12" s="15"/>
    </row>
    <row r="13" spans="2:13" ht="15" x14ac:dyDescent="0.25">
      <c r="B13" s="12">
        <f t="shared" si="0"/>
        <v>6</v>
      </c>
      <c r="C13" s="13" t="s">
        <v>33</v>
      </c>
      <c r="D13" s="12" t="s">
        <v>23</v>
      </c>
      <c r="E13" s="17" t="s">
        <v>34</v>
      </c>
      <c r="F13" s="50">
        <f>Thermal!F13+Hydel!F12</f>
        <v>109.51</v>
      </c>
      <c r="G13" s="50">
        <f>Thermal!G13+Hydel!G12</f>
        <v>78.39</v>
      </c>
      <c r="H13" s="50">
        <f>Thermal!H13+Hydel!H12</f>
        <v>78.39</v>
      </c>
      <c r="I13" s="50">
        <f>Thermal!I13+Hydel!I12</f>
        <v>113.91000000000001</v>
      </c>
      <c r="J13" s="50">
        <f>Thermal!J13+Hydel!J12</f>
        <v>84.15</v>
      </c>
      <c r="K13" s="50">
        <f>Thermal!K13+Hydel!K12</f>
        <v>118.17999999999999</v>
      </c>
      <c r="L13" s="50">
        <f>Thermal!L13+Hydel!L12</f>
        <v>85.69</v>
      </c>
      <c r="M13" s="15"/>
    </row>
    <row r="14" spans="2:13" ht="15" x14ac:dyDescent="0.25">
      <c r="B14" s="6">
        <f t="shared" si="0"/>
        <v>7</v>
      </c>
      <c r="C14" s="18" t="s">
        <v>21</v>
      </c>
      <c r="D14" s="6" t="s">
        <v>23</v>
      </c>
      <c r="E14" s="17"/>
      <c r="F14" s="50">
        <f>Thermal!F14+Hydel!F13</f>
        <v>5311.4000000000005</v>
      </c>
      <c r="G14" s="50">
        <f>Thermal!G14+Hydel!G13</f>
        <v>6614.75</v>
      </c>
      <c r="H14" s="50">
        <f>Thermal!H14+Hydel!H13</f>
        <v>6614.7487238986387</v>
      </c>
      <c r="I14" s="50">
        <f>Thermal!I14+Hydel!I13</f>
        <v>5862.64</v>
      </c>
      <c r="J14" s="50">
        <f>Thermal!J14+Hydel!J13</f>
        <v>6713.93</v>
      </c>
      <c r="K14" s="50">
        <f>Thermal!K14+Hydel!K13</f>
        <v>5860.75</v>
      </c>
      <c r="L14" s="50">
        <f>Thermal!L14+Hydel!L13</f>
        <v>6828.3499999999995</v>
      </c>
      <c r="M14" s="15"/>
    </row>
    <row r="15" spans="2:13" ht="15" x14ac:dyDescent="0.25">
      <c r="B15" s="6" t="s">
        <v>35</v>
      </c>
      <c r="C15" s="6" t="s">
        <v>36</v>
      </c>
      <c r="D15" s="17"/>
      <c r="E15" s="17"/>
      <c r="F15" s="50"/>
      <c r="G15" s="50"/>
      <c r="H15" s="50"/>
      <c r="I15" s="50"/>
      <c r="J15" s="50"/>
      <c r="K15" s="50"/>
      <c r="L15" s="50"/>
      <c r="M15" s="13"/>
    </row>
    <row r="16" spans="2:13" ht="15" x14ac:dyDescent="0.25">
      <c r="B16" s="12">
        <v>1</v>
      </c>
      <c r="C16" s="17" t="s">
        <v>37</v>
      </c>
      <c r="D16" s="12" t="s">
        <v>38</v>
      </c>
      <c r="E16" s="17" t="s">
        <v>39</v>
      </c>
      <c r="F16" s="50">
        <f>F19/F17*10</f>
        <v>6.2973219632748334</v>
      </c>
      <c r="G16" s="50">
        <f t="shared" ref="G16:I16" si="1">G19/G17*10</f>
        <v>6.8292746628411685</v>
      </c>
      <c r="H16" s="50">
        <f t="shared" si="1"/>
        <v>6.8292741691811365</v>
      </c>
      <c r="I16" s="50">
        <f t="shared" si="1"/>
        <v>6.0263974854554903</v>
      </c>
      <c r="J16" s="50">
        <f>J19/J17*10</f>
        <v>6.3779150175720867</v>
      </c>
      <c r="K16" s="50">
        <f t="shared" ref="K16" si="2">K19/K17*10</f>
        <v>5.5344987997054549</v>
      </c>
      <c r="L16" s="50">
        <f t="shared" ref="L16" si="3">L19/L17*10</f>
        <v>5.8841089749658018</v>
      </c>
      <c r="M16" s="13"/>
    </row>
    <row r="17" spans="2:13" ht="15" x14ac:dyDescent="0.25">
      <c r="B17" s="12">
        <f>B16+1</f>
        <v>2</v>
      </c>
      <c r="C17" s="17" t="s">
        <v>40</v>
      </c>
      <c r="D17" s="12" t="s">
        <v>41</v>
      </c>
      <c r="E17" s="17" t="s">
        <v>42</v>
      </c>
      <c r="F17" s="50">
        <f>Thermal!F17+Hydel!F16</f>
        <v>21611.653921686477</v>
      </c>
      <c r="G17" s="50">
        <f>Thermal!G17+Hydel!G16</f>
        <v>21611.653921686477</v>
      </c>
      <c r="H17" s="50">
        <f>Thermal!H17+Hydel!H16</f>
        <v>21611.653921686477</v>
      </c>
      <c r="I17" s="50">
        <f>Thermal!I17+Hydel!I16</f>
        <v>24006.579006000004</v>
      </c>
      <c r="J17" s="50">
        <f>Thermal!J17+Hydel!J16</f>
        <v>24006.579006000004</v>
      </c>
      <c r="K17" s="50">
        <f>Thermal!K17+Hydel!K16</f>
        <v>27676.54</v>
      </c>
      <c r="L17" s="50">
        <f>Thermal!L17+Hydel!L16</f>
        <v>27676.54</v>
      </c>
      <c r="M17" s="13"/>
    </row>
    <row r="18" spans="2:13" ht="15" x14ac:dyDescent="0.25">
      <c r="B18" s="12">
        <f>B17+1</f>
        <v>3</v>
      </c>
      <c r="C18" s="17" t="s">
        <v>36</v>
      </c>
      <c r="D18" s="12" t="s">
        <v>23</v>
      </c>
      <c r="E18" s="17"/>
      <c r="F18" s="50">
        <f>Thermal!F18+Hydel!F17</f>
        <v>8298.1542903730951</v>
      </c>
      <c r="G18" s="50">
        <f>Thermal!G18+Hydel!G17</f>
        <v>8144.4420549465449</v>
      </c>
      <c r="H18" s="50">
        <f>Thermal!H18+Hydel!H17</f>
        <v>8144.4422641669262</v>
      </c>
      <c r="I18" s="50">
        <f>Thermal!I18+Hydel!I17</f>
        <v>8604.6787356146997</v>
      </c>
      <c r="J18" s="50">
        <f>Thermal!J18+Hydel!J17</f>
        <v>8597.2620762898187</v>
      </c>
      <c r="K18" s="50">
        <f>Thermal!K18+Hydel!K17</f>
        <v>9456.827741000001</v>
      </c>
      <c r="L18" s="50">
        <f>Thermal!L18+Hydel!L17</f>
        <v>9456.827741000001</v>
      </c>
      <c r="M18" s="13"/>
    </row>
    <row r="19" spans="2:13" ht="15" x14ac:dyDescent="0.25">
      <c r="B19" s="6" t="s">
        <v>43</v>
      </c>
      <c r="C19" s="6" t="s">
        <v>44</v>
      </c>
      <c r="D19" s="12" t="s">
        <v>23</v>
      </c>
      <c r="E19" s="13"/>
      <c r="F19" s="50">
        <f>Thermal!F19+Hydel!F18</f>
        <v>13609.554290373095</v>
      </c>
      <c r="G19" s="50">
        <f>Thermal!G19+Hydel!G18</f>
        <v>14759.192054946543</v>
      </c>
      <c r="H19" s="50">
        <f>Thermal!H19+Hydel!H18</f>
        <v>14759.190988065566</v>
      </c>
      <c r="I19" s="50">
        <f>Thermal!I19+Hydel!I18</f>
        <v>14467.318735614699</v>
      </c>
      <c r="J19" s="50">
        <f>Thermal!J19+Hydel!J18</f>
        <v>15311.192076289819</v>
      </c>
      <c r="K19" s="50">
        <f>Thermal!K19+Hydel!K18</f>
        <v>15317.577741000001</v>
      </c>
      <c r="L19" s="50">
        <f>Thermal!L19+Hydel!L18</f>
        <v>16285.177741</v>
      </c>
      <c r="M19" s="13"/>
    </row>
  </sheetData>
  <mergeCells count="11">
    <mergeCell ref="M4:M6"/>
    <mergeCell ref="B4:B6"/>
    <mergeCell ref="C4:C6"/>
    <mergeCell ref="D4:D6"/>
    <mergeCell ref="E4:E6"/>
    <mergeCell ref="F4:H4"/>
    <mergeCell ref="E2:H2"/>
    <mergeCell ref="E3:H3"/>
    <mergeCell ref="E1:H1"/>
    <mergeCell ref="I4:J4"/>
    <mergeCell ref="K4:L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70"/>
  <sheetViews>
    <sheetView topLeftCell="A52" workbookViewId="0">
      <pane xSplit="1" topLeftCell="M1" activePane="topRight" state="frozen"/>
      <selection pane="topRight" activeCell="Z61" sqref="Z61"/>
    </sheetView>
  </sheetViews>
  <sheetFormatPr defaultColWidth="9.140625" defaultRowHeight="14.25" x14ac:dyDescent="0.2"/>
  <cols>
    <col min="1" max="1" width="24" style="22" customWidth="1"/>
    <col min="2" max="2" width="11.7109375" style="22" customWidth="1"/>
    <col min="3" max="3" width="11.140625" style="22" customWidth="1"/>
    <col min="4" max="4" width="10.5703125" style="22" customWidth="1"/>
    <col min="5" max="5" width="11" style="22" customWidth="1"/>
    <col min="6" max="6" width="12.42578125" style="22" customWidth="1"/>
    <col min="7" max="7" width="11" style="22" customWidth="1"/>
    <col min="8" max="8" width="13.42578125" style="22" bestFit="1" customWidth="1"/>
    <col min="9" max="11" width="9.140625" style="22"/>
    <col min="12" max="12" width="9.5703125" style="22" bestFit="1" customWidth="1"/>
    <col min="13" max="15" width="9.140625" style="22"/>
    <col min="16" max="16" width="12" style="22" customWidth="1"/>
    <col min="17" max="17" width="9.140625" style="22"/>
    <col min="18" max="18" width="16.7109375" style="22" customWidth="1"/>
    <col min="19" max="24" width="11.85546875" style="22" bestFit="1" customWidth="1"/>
    <col min="25" max="25" width="9.140625" style="22"/>
    <col min="26" max="26" width="11.85546875" style="22" bestFit="1" customWidth="1"/>
    <col min="27" max="16384" width="9.140625" style="22"/>
  </cols>
  <sheetData>
    <row r="1" spans="1:26" ht="15" x14ac:dyDescent="0.25">
      <c r="A1" s="21" t="s">
        <v>0</v>
      </c>
      <c r="B1" s="21"/>
      <c r="C1" s="21"/>
      <c r="D1" s="21"/>
      <c r="E1" s="21"/>
      <c r="F1" s="21"/>
      <c r="G1" s="21"/>
      <c r="H1" s="21"/>
    </row>
    <row r="2" spans="1:26" ht="15" x14ac:dyDescent="0.25">
      <c r="A2" s="23" t="s">
        <v>86</v>
      </c>
      <c r="B2" s="21"/>
      <c r="C2" s="21"/>
      <c r="D2" s="21"/>
      <c r="E2" s="21"/>
      <c r="F2" s="45"/>
      <c r="G2" s="21"/>
      <c r="H2" s="21"/>
    </row>
    <row r="3" spans="1:26" ht="15" x14ac:dyDescent="0.25">
      <c r="A3" s="24" t="s">
        <v>7</v>
      </c>
      <c r="F3" s="46"/>
      <c r="J3" s="37" t="s">
        <v>84</v>
      </c>
      <c r="M3" s="46"/>
    </row>
    <row r="4" spans="1:26" ht="30" x14ac:dyDescent="0.2">
      <c r="A4" s="25" t="s">
        <v>63</v>
      </c>
      <c r="B4" s="25" t="s">
        <v>65</v>
      </c>
      <c r="C4" s="25" t="s">
        <v>64</v>
      </c>
      <c r="D4" s="26" t="s">
        <v>67</v>
      </c>
      <c r="E4" s="25" t="s">
        <v>68</v>
      </c>
      <c r="F4" s="25" t="s">
        <v>66</v>
      </c>
      <c r="G4" s="25" t="s">
        <v>69</v>
      </c>
      <c r="H4" s="25" t="s">
        <v>70</v>
      </c>
      <c r="J4" s="25" t="s">
        <v>65</v>
      </c>
      <c r="K4" s="25" t="s">
        <v>64</v>
      </c>
      <c r="L4" s="26" t="s">
        <v>67</v>
      </c>
      <c r="M4" s="25" t="s">
        <v>68</v>
      </c>
      <c r="N4" s="25" t="s">
        <v>66</v>
      </c>
      <c r="O4" s="25" t="s">
        <v>69</v>
      </c>
      <c r="P4" s="25" t="s">
        <v>70</v>
      </c>
    </row>
    <row r="5" spans="1:26" x14ac:dyDescent="0.2">
      <c r="A5" s="27" t="s">
        <v>71</v>
      </c>
      <c r="B5" s="28">
        <f>'[16]Fixed Charges'!C5</f>
        <v>285.65000000000003</v>
      </c>
      <c r="C5" s="28">
        <f>'[16]Fixed Charges'!D5</f>
        <v>29.19</v>
      </c>
      <c r="D5" s="28">
        <f>'[16]Fixed Charges'!E5</f>
        <v>0</v>
      </c>
      <c r="E5" s="28">
        <f>'[16]Fixed Charges'!F5</f>
        <v>36.450000000000003</v>
      </c>
      <c r="F5" s="28">
        <f>'[16]Fixed Charges'!G5</f>
        <v>141.36000000000001</v>
      </c>
      <c r="G5" s="28">
        <f>'[16]Fixed Charges'!H5</f>
        <v>8.35</v>
      </c>
      <c r="H5" s="28">
        <f>'[16]Fixed Charges'!I5</f>
        <v>484.3</v>
      </c>
      <c r="J5" s="38">
        <f>Thermal!H27</f>
        <v>285.64999999999998</v>
      </c>
      <c r="K5" s="38">
        <f>Thermal!H28</f>
        <v>29.19</v>
      </c>
      <c r="L5" s="38">
        <f>Thermal!H29</f>
        <v>0</v>
      </c>
      <c r="M5" s="38">
        <f>Thermal!H30</f>
        <v>36.450000000000003</v>
      </c>
      <c r="N5" s="38">
        <f>Thermal!H31</f>
        <v>141.36000000000001</v>
      </c>
      <c r="O5" s="38">
        <f>Thermal!H32</f>
        <v>8.35</v>
      </c>
      <c r="P5" s="38">
        <f>Thermal!G33</f>
        <v>484.29999999999995</v>
      </c>
      <c r="R5" s="29">
        <f>B5-J5</f>
        <v>0</v>
      </c>
      <c r="S5" s="29">
        <f t="shared" ref="S5:X20" si="0">C5-K5</f>
        <v>0</v>
      </c>
      <c r="T5" s="29">
        <f t="shared" si="0"/>
        <v>0</v>
      </c>
      <c r="U5" s="29">
        <f t="shared" si="0"/>
        <v>0</v>
      </c>
      <c r="V5" s="29">
        <f t="shared" si="0"/>
        <v>0</v>
      </c>
      <c r="W5" s="29">
        <f t="shared" si="0"/>
        <v>0</v>
      </c>
      <c r="X5" s="29">
        <f t="shared" si="0"/>
        <v>0</v>
      </c>
      <c r="Z5" s="44"/>
    </row>
    <row r="6" spans="1:26" x14ac:dyDescent="0.2">
      <c r="A6" s="27" t="s">
        <v>72</v>
      </c>
      <c r="B6" s="28">
        <f>'[16]Fixed Charges'!C6</f>
        <v>285.65000000000003</v>
      </c>
      <c r="C6" s="28">
        <f>'[16]Fixed Charges'!D6</f>
        <v>22.51</v>
      </c>
      <c r="D6" s="28">
        <f>'[16]Fixed Charges'!E6</f>
        <v>0</v>
      </c>
      <c r="E6" s="28">
        <f>'[16]Fixed Charges'!F6</f>
        <v>36.29</v>
      </c>
      <c r="F6" s="28">
        <f>'[16]Fixed Charges'!G6</f>
        <v>153.76</v>
      </c>
      <c r="G6" s="28">
        <f>'[16]Fixed Charges'!H6</f>
        <v>8.35</v>
      </c>
      <c r="H6" s="28">
        <f>'[16]Fixed Charges'!I6</f>
        <v>489.86</v>
      </c>
      <c r="J6" s="38">
        <f>Thermal!H46</f>
        <v>285.64999999999998</v>
      </c>
      <c r="K6" s="38">
        <f>Thermal!H47</f>
        <v>22.51</v>
      </c>
      <c r="L6" s="38">
        <f>Thermal!H48</f>
        <v>0</v>
      </c>
      <c r="M6" s="42">
        <f>Thermal!H49</f>
        <v>36.29</v>
      </c>
      <c r="N6" s="38">
        <f>Thermal!H50</f>
        <v>153.76</v>
      </c>
      <c r="O6" s="38">
        <f>Thermal!H51</f>
        <v>8.35</v>
      </c>
      <c r="P6" s="38">
        <f>Thermal!G52</f>
        <v>489.85999999999996</v>
      </c>
      <c r="R6" s="29">
        <f t="shared" ref="R6:R20" si="1">B6-J6</f>
        <v>0</v>
      </c>
      <c r="S6" s="29">
        <f t="shared" si="0"/>
        <v>0</v>
      </c>
      <c r="T6" s="29">
        <f t="shared" si="0"/>
        <v>0</v>
      </c>
      <c r="U6" s="29">
        <f t="shared" si="0"/>
        <v>0</v>
      </c>
      <c r="V6" s="29">
        <f t="shared" si="0"/>
        <v>0</v>
      </c>
      <c r="W6" s="29">
        <f t="shared" si="0"/>
        <v>0</v>
      </c>
      <c r="X6" s="29">
        <f t="shared" si="0"/>
        <v>0</v>
      </c>
      <c r="Z6" s="44"/>
    </row>
    <row r="7" spans="1:26" x14ac:dyDescent="0.2">
      <c r="A7" s="27" t="s">
        <v>73</v>
      </c>
      <c r="B7" s="28">
        <f>'[16]Fixed Charges'!C7</f>
        <v>536.74</v>
      </c>
      <c r="C7" s="28">
        <f>'[16]Fixed Charges'!D7</f>
        <v>174.74</v>
      </c>
      <c r="D7" s="28">
        <f>'[16]Fixed Charges'!E7</f>
        <v>220.61</v>
      </c>
      <c r="E7" s="28">
        <f>'[16]Fixed Charges'!F7</f>
        <v>62.76</v>
      </c>
      <c r="F7" s="28">
        <f>'[16]Fixed Charges'!G7</f>
        <v>317.57</v>
      </c>
      <c r="G7" s="28">
        <f>'[16]Fixed Charges'!H7</f>
        <v>12.92</v>
      </c>
      <c r="H7" s="28">
        <f>'[16]Fixed Charges'!I7</f>
        <v>1299.5</v>
      </c>
      <c r="J7" s="38">
        <f>Thermal!H65</f>
        <v>536.74</v>
      </c>
      <c r="K7" s="38">
        <f>Thermal!H66</f>
        <v>174.74</v>
      </c>
      <c r="L7" s="38">
        <f>Thermal!H67</f>
        <v>220.61</v>
      </c>
      <c r="M7" s="38">
        <f>Thermal!H68</f>
        <v>62.76</v>
      </c>
      <c r="N7" s="38">
        <f>Thermal!H69</f>
        <v>317.57</v>
      </c>
      <c r="O7" s="38">
        <f>Thermal!H70</f>
        <v>12.92</v>
      </c>
      <c r="P7" s="38">
        <f>Thermal!G71</f>
        <v>1299.5</v>
      </c>
      <c r="R7" s="29">
        <f t="shared" si="1"/>
        <v>0</v>
      </c>
      <c r="S7" s="29">
        <f t="shared" si="0"/>
        <v>0</v>
      </c>
      <c r="T7" s="29">
        <f t="shared" si="0"/>
        <v>0</v>
      </c>
      <c r="U7" s="29">
        <f t="shared" si="0"/>
        <v>0</v>
      </c>
      <c r="V7" s="29">
        <f t="shared" si="0"/>
        <v>0</v>
      </c>
      <c r="W7" s="29">
        <f t="shared" si="0"/>
        <v>0</v>
      </c>
      <c r="X7" s="29">
        <f t="shared" si="0"/>
        <v>0</v>
      </c>
      <c r="Z7" s="44"/>
    </row>
    <row r="8" spans="1:26" x14ac:dyDescent="0.2">
      <c r="A8" s="27" t="s">
        <v>74</v>
      </c>
      <c r="B8" s="28">
        <f>'[16]Fixed Charges'!C8</f>
        <v>23.780000000000005</v>
      </c>
      <c r="C8" s="28">
        <f>'[16]Fixed Charges'!D8</f>
        <v>3.32</v>
      </c>
      <c r="D8" s="28">
        <f>'[16]Fixed Charges'!E8</f>
        <v>0</v>
      </c>
      <c r="E8" s="28">
        <f>'[16]Fixed Charges'!F8</f>
        <v>1.23</v>
      </c>
      <c r="F8" s="28">
        <f>'[16]Fixed Charges'!G8</f>
        <v>1.39</v>
      </c>
      <c r="G8" s="28">
        <f>'[16]Fixed Charges'!H8</f>
        <v>1.8</v>
      </c>
      <c r="H8" s="28">
        <f>'[16]Fixed Charges'!I8</f>
        <v>27.920000000000005</v>
      </c>
      <c r="J8" s="48">
        <f>[4]F1!$G$11</f>
        <v>23.78</v>
      </c>
      <c r="K8" s="48">
        <f>[4]F1!$G$12</f>
        <v>3.32</v>
      </c>
      <c r="L8" s="48">
        <f>[4]F1!$G$13</f>
        <v>0</v>
      </c>
      <c r="M8" s="48">
        <f>[4]F1!$G$14</f>
        <v>1.23</v>
      </c>
      <c r="N8" s="48">
        <f>[4]F1!$G$15</f>
        <v>1.39</v>
      </c>
      <c r="O8" s="48">
        <f>[4]F1!$G$16</f>
        <v>1.8</v>
      </c>
      <c r="P8" s="48">
        <f>[4]F1!$G$17</f>
        <v>27.92</v>
      </c>
      <c r="R8" s="29">
        <f t="shared" si="1"/>
        <v>0</v>
      </c>
      <c r="S8" s="47">
        <f t="shared" si="0"/>
        <v>0</v>
      </c>
      <c r="T8" s="29">
        <f t="shared" si="0"/>
        <v>0</v>
      </c>
      <c r="U8" s="29">
        <f t="shared" si="0"/>
        <v>0</v>
      </c>
      <c r="V8" s="29">
        <f t="shared" si="0"/>
        <v>0</v>
      </c>
      <c r="W8" s="29">
        <f t="shared" si="0"/>
        <v>0</v>
      </c>
      <c r="X8" s="39">
        <f t="shared" si="0"/>
        <v>0</v>
      </c>
      <c r="Z8" s="44"/>
    </row>
    <row r="9" spans="1:26" x14ac:dyDescent="0.2">
      <c r="A9" s="27" t="s">
        <v>75</v>
      </c>
      <c r="B9" s="28">
        <f>'[16]Fixed Charges'!C9</f>
        <v>234.28</v>
      </c>
      <c r="C9" s="28">
        <f>'[16]Fixed Charges'!D9</f>
        <v>17.5</v>
      </c>
      <c r="D9" s="28">
        <f>'[16]Fixed Charges'!E9</f>
        <v>0</v>
      </c>
      <c r="E9" s="28">
        <f>'[16]Fixed Charges'!F9</f>
        <v>34.409999999999997</v>
      </c>
      <c r="F9" s="28">
        <f>'[16]Fixed Charges'!G9</f>
        <v>158.4</v>
      </c>
      <c r="G9" s="28">
        <f>'[16]Fixed Charges'!H9</f>
        <v>9.9</v>
      </c>
      <c r="H9" s="28">
        <f>'[16]Fixed Charges'!I9</f>
        <v>434.69000000000005</v>
      </c>
      <c r="J9" s="38">
        <f>Thermal!H103</f>
        <v>234.28</v>
      </c>
      <c r="K9" s="38">
        <f>Thermal!H104</f>
        <v>17.5</v>
      </c>
      <c r="L9" s="38">
        <f>Thermal!H105</f>
        <v>0</v>
      </c>
      <c r="M9" s="38">
        <f>Thermal!H106</f>
        <v>34.409999999999997</v>
      </c>
      <c r="N9" s="38">
        <f>Thermal!H107</f>
        <v>158.4</v>
      </c>
      <c r="O9" s="38">
        <f>Thermal!H108</f>
        <v>9.9</v>
      </c>
      <c r="P9" s="38">
        <f>Thermal!G109</f>
        <v>434.69000000000005</v>
      </c>
      <c r="R9" s="29">
        <f t="shared" si="1"/>
        <v>0</v>
      </c>
      <c r="S9" s="29">
        <f t="shared" si="0"/>
        <v>0</v>
      </c>
      <c r="T9" s="29">
        <f t="shared" si="0"/>
        <v>0</v>
      </c>
      <c r="U9" s="29">
        <f t="shared" si="0"/>
        <v>0</v>
      </c>
      <c r="V9" s="29">
        <f t="shared" si="0"/>
        <v>0</v>
      </c>
      <c r="W9" s="29">
        <f t="shared" si="0"/>
        <v>0</v>
      </c>
      <c r="X9" s="29">
        <f t="shared" si="0"/>
        <v>0</v>
      </c>
      <c r="Z9" s="44"/>
    </row>
    <row r="10" spans="1:26" x14ac:dyDescent="0.2">
      <c r="A10" s="27" t="s">
        <v>76</v>
      </c>
      <c r="B10" s="28">
        <f>'[16]Fixed Charges'!C10</f>
        <v>281.14</v>
      </c>
      <c r="C10" s="28">
        <f>'[16]Fixed Charges'!D10</f>
        <v>113.12</v>
      </c>
      <c r="D10" s="28">
        <f>'[16]Fixed Charges'!E10</f>
        <v>114.23</v>
      </c>
      <c r="E10" s="28">
        <f>'[16]Fixed Charges'!F10</f>
        <v>45.72</v>
      </c>
      <c r="F10" s="28">
        <f>'[16]Fixed Charges'!G10</f>
        <v>234.32</v>
      </c>
      <c r="G10" s="28">
        <f>'[16]Fixed Charges'!H10</f>
        <v>11.89</v>
      </c>
      <c r="H10" s="28">
        <f>'[16]Fixed Charges'!I10</f>
        <v>776.64</v>
      </c>
      <c r="J10" s="38">
        <f>Thermal!H122</f>
        <v>281.14</v>
      </c>
      <c r="K10" s="38">
        <f>Thermal!H123</f>
        <v>113.12</v>
      </c>
      <c r="L10" s="38">
        <f>Thermal!H124</f>
        <v>114.23</v>
      </c>
      <c r="M10" s="38">
        <f>Thermal!H125</f>
        <v>45.72</v>
      </c>
      <c r="N10" s="38">
        <f>Thermal!H126</f>
        <v>234.32</v>
      </c>
      <c r="O10" s="38">
        <f>Thermal!H127</f>
        <v>11.89</v>
      </c>
      <c r="P10" s="38">
        <f>Thermal!G128</f>
        <v>776.64</v>
      </c>
      <c r="R10" s="29">
        <f t="shared" si="1"/>
        <v>0</v>
      </c>
      <c r="S10" s="29">
        <f t="shared" si="0"/>
        <v>0</v>
      </c>
      <c r="T10" s="29">
        <f t="shared" si="0"/>
        <v>0</v>
      </c>
      <c r="U10" s="29">
        <f t="shared" si="0"/>
        <v>0</v>
      </c>
      <c r="V10" s="29">
        <f t="shared" si="0"/>
        <v>0</v>
      </c>
      <c r="W10" s="29">
        <f t="shared" si="0"/>
        <v>0</v>
      </c>
      <c r="X10" s="29">
        <f t="shared" si="0"/>
        <v>0</v>
      </c>
      <c r="Z10" s="44"/>
    </row>
    <row r="11" spans="1:26" x14ac:dyDescent="0.2">
      <c r="A11" s="27" t="s">
        <v>51</v>
      </c>
      <c r="B11" s="28">
        <f>'[16]Fixed Charges'!C11</f>
        <v>451.38</v>
      </c>
      <c r="C11" s="28">
        <f>'[16]Fixed Charges'!D11</f>
        <v>247.18</v>
      </c>
      <c r="D11" s="28">
        <f>'[16]Fixed Charges'!E11</f>
        <v>398.58</v>
      </c>
      <c r="E11" s="28">
        <f>'[16]Fixed Charges'!F11</f>
        <v>86.53</v>
      </c>
      <c r="F11" s="28">
        <f>'[16]Fixed Charges'!G11</f>
        <v>465.1</v>
      </c>
      <c r="G11" s="28">
        <f>'[16]Fixed Charges'!H11</f>
        <v>15.16</v>
      </c>
      <c r="H11" s="28">
        <f>'[16]Fixed Charges'!I11</f>
        <v>1633.61</v>
      </c>
      <c r="J11" s="38">
        <f>Thermal!H141</f>
        <v>451.38</v>
      </c>
      <c r="K11" s="38">
        <f>Thermal!H142</f>
        <v>247.18</v>
      </c>
      <c r="L11" s="38">
        <f>Thermal!H143</f>
        <v>398.58</v>
      </c>
      <c r="M11" s="38">
        <f>Thermal!H144</f>
        <v>86.53</v>
      </c>
      <c r="N11" s="38">
        <f>Thermal!H145</f>
        <v>465.1</v>
      </c>
      <c r="O11" s="38">
        <f>Thermal!H146</f>
        <v>15.16</v>
      </c>
      <c r="P11" s="38">
        <f>Thermal!G147</f>
        <v>1633.61</v>
      </c>
      <c r="R11" s="29">
        <f t="shared" si="1"/>
        <v>0</v>
      </c>
      <c r="S11" s="29">
        <f t="shared" si="0"/>
        <v>0</v>
      </c>
      <c r="T11" s="29">
        <f t="shared" si="0"/>
        <v>0</v>
      </c>
      <c r="U11" s="29">
        <f t="shared" si="0"/>
        <v>0</v>
      </c>
      <c r="V11" s="29">
        <f t="shared" si="0"/>
        <v>0</v>
      </c>
      <c r="W11" s="29">
        <f t="shared" si="0"/>
        <v>0</v>
      </c>
      <c r="X11" s="29">
        <f t="shared" si="0"/>
        <v>0</v>
      </c>
      <c r="Z11" s="44"/>
    </row>
    <row r="12" spans="1:26" x14ac:dyDescent="0.2">
      <c r="A12" s="27" t="s">
        <v>53</v>
      </c>
      <c r="B12" s="28">
        <f>'[16]Fixed Charges'!C12</f>
        <v>187.91</v>
      </c>
      <c r="C12" s="28">
        <f>'[16]Fixed Charges'!D12</f>
        <v>58.92</v>
      </c>
      <c r="D12" s="28">
        <f>'[16]Fixed Charges'!E12</f>
        <v>5.68</v>
      </c>
      <c r="E12" s="28">
        <f>'[16]Fixed Charges'!F12</f>
        <v>8.6</v>
      </c>
      <c r="F12" s="28">
        <f>'[16]Fixed Charges'!G12</f>
        <v>127.3</v>
      </c>
      <c r="G12" s="28">
        <f>'[16]Fixed Charges'!H12</f>
        <v>1.6</v>
      </c>
      <c r="H12" s="28">
        <f>'[16]Fixed Charges'!I12</f>
        <v>386.81</v>
      </c>
      <c r="J12" s="38">
        <f>Hydel!H25</f>
        <v>187.91</v>
      </c>
      <c r="K12" s="38">
        <f>Hydel!H26</f>
        <v>58.92</v>
      </c>
      <c r="L12" s="38">
        <f>Hydel!H27</f>
        <v>5.68</v>
      </c>
      <c r="M12" s="38">
        <f>Hydel!H28</f>
        <v>8.6</v>
      </c>
      <c r="N12" s="38">
        <f>Hydel!H29</f>
        <v>127.3</v>
      </c>
      <c r="O12" s="38">
        <f>Hydel!H30</f>
        <v>1.6</v>
      </c>
      <c r="P12" s="38">
        <f>Hydel!G31</f>
        <v>386.81</v>
      </c>
      <c r="R12" s="29">
        <f t="shared" si="1"/>
        <v>0</v>
      </c>
      <c r="S12" s="29">
        <f t="shared" si="0"/>
        <v>0</v>
      </c>
      <c r="T12" s="29">
        <f t="shared" si="0"/>
        <v>0</v>
      </c>
      <c r="U12" s="29">
        <f t="shared" si="0"/>
        <v>0</v>
      </c>
      <c r="V12" s="29">
        <f t="shared" si="0"/>
        <v>0</v>
      </c>
      <c r="W12" s="29">
        <f t="shared" si="0"/>
        <v>0</v>
      </c>
      <c r="X12" s="29">
        <f t="shared" si="0"/>
        <v>0</v>
      </c>
      <c r="Z12" s="44"/>
    </row>
    <row r="13" spans="1:26" x14ac:dyDescent="0.2">
      <c r="A13" s="27" t="s">
        <v>54</v>
      </c>
      <c r="B13" s="28">
        <f>'[16]Fixed Charges'!C13</f>
        <v>189.13000000000002</v>
      </c>
      <c r="C13" s="28">
        <f>'[16]Fixed Charges'!D13</f>
        <v>58.72</v>
      </c>
      <c r="D13" s="28">
        <f>'[16]Fixed Charges'!E13</f>
        <v>41.45</v>
      </c>
      <c r="E13" s="28">
        <f>'[16]Fixed Charges'!F13</f>
        <v>11.81</v>
      </c>
      <c r="F13" s="28">
        <f>'[16]Fixed Charges'!G13</f>
        <v>224.31</v>
      </c>
      <c r="G13" s="28">
        <f>'[16]Fixed Charges'!H13</f>
        <v>7.38</v>
      </c>
      <c r="H13" s="28">
        <f>'[16]Fixed Charges'!I13</f>
        <v>518.04000000000008</v>
      </c>
      <c r="J13" s="38">
        <f>Hydel!H44</f>
        <v>189.13</v>
      </c>
      <c r="K13" s="38">
        <f>Hydel!H45</f>
        <v>58.72</v>
      </c>
      <c r="L13" s="38">
        <f>Hydel!H46</f>
        <v>41.45</v>
      </c>
      <c r="M13" s="38">
        <f>Hydel!H47</f>
        <v>11.81</v>
      </c>
      <c r="N13" s="38">
        <f>Hydel!H48</f>
        <v>224.31</v>
      </c>
      <c r="O13" s="38">
        <f>Hydel!H49</f>
        <v>7.38</v>
      </c>
      <c r="P13" s="38">
        <f>Hydel!G50</f>
        <v>518.04000000000008</v>
      </c>
      <c r="R13" s="29">
        <f t="shared" si="1"/>
        <v>0</v>
      </c>
      <c r="S13" s="29">
        <f t="shared" si="0"/>
        <v>0</v>
      </c>
      <c r="T13" s="29">
        <f t="shared" si="0"/>
        <v>0</v>
      </c>
      <c r="U13" s="29">
        <f t="shared" si="0"/>
        <v>0</v>
      </c>
      <c r="V13" s="29">
        <f t="shared" si="0"/>
        <v>0</v>
      </c>
      <c r="W13" s="29">
        <f t="shared" si="0"/>
        <v>0</v>
      </c>
      <c r="X13" s="29">
        <f t="shared" si="0"/>
        <v>0</v>
      </c>
      <c r="Z13" s="44"/>
    </row>
    <row r="14" spans="1:26" x14ac:dyDescent="0.2">
      <c r="A14" s="27" t="s">
        <v>77</v>
      </c>
      <c r="B14" s="28">
        <f>'[16]Fixed Charges'!C14</f>
        <v>56.3</v>
      </c>
      <c r="C14" s="28">
        <f>'[16]Fixed Charges'!D14</f>
        <v>1.04</v>
      </c>
      <c r="D14" s="28">
        <f>'[16]Fixed Charges'!E14</f>
        <v>0</v>
      </c>
      <c r="E14" s="28">
        <f>'[16]Fixed Charges'!F14</f>
        <v>1.47</v>
      </c>
      <c r="F14" s="28">
        <f>'[16]Fixed Charges'!G14</f>
        <v>8.07</v>
      </c>
      <c r="G14" s="28">
        <f>'[16]Fixed Charges'!H14</f>
        <v>0.14000000000000001</v>
      </c>
      <c r="H14" s="28">
        <f>'[16]Fixed Charges'!I14</f>
        <v>66.739999999999995</v>
      </c>
      <c r="J14" s="38">
        <f>Hydel!H63</f>
        <v>56.3</v>
      </c>
      <c r="K14" s="38">
        <f>Hydel!H64</f>
        <v>1.04</v>
      </c>
      <c r="L14" s="38">
        <f>Hydel!H65</f>
        <v>0</v>
      </c>
      <c r="M14" s="38">
        <f>Hydel!H66</f>
        <v>1.47</v>
      </c>
      <c r="N14" s="38">
        <f>Hydel!H67</f>
        <v>8.07</v>
      </c>
      <c r="O14" s="38">
        <f>Hydel!H68</f>
        <v>0.14000000000000001</v>
      </c>
      <c r="P14" s="38">
        <f>Hydel!G69</f>
        <v>66.739999999999995</v>
      </c>
      <c r="R14" s="29">
        <f t="shared" si="1"/>
        <v>0</v>
      </c>
      <c r="S14" s="29">
        <f t="shared" si="0"/>
        <v>0</v>
      </c>
      <c r="T14" s="29">
        <f t="shared" si="0"/>
        <v>0</v>
      </c>
      <c r="U14" s="29">
        <f t="shared" si="0"/>
        <v>0</v>
      </c>
      <c r="V14" s="29">
        <f t="shared" si="0"/>
        <v>0</v>
      </c>
      <c r="W14" s="29">
        <f t="shared" si="0"/>
        <v>0</v>
      </c>
      <c r="X14" s="29">
        <f t="shared" si="0"/>
        <v>0</v>
      </c>
      <c r="Z14" s="44"/>
    </row>
    <row r="15" spans="1:26" x14ac:dyDescent="0.2">
      <c r="A15" s="27" t="s">
        <v>78</v>
      </c>
      <c r="B15" s="28">
        <f>'[16]Fixed Charges'!C15</f>
        <v>8.8899999999999988</v>
      </c>
      <c r="C15" s="28">
        <f>'[16]Fixed Charges'!D15</f>
        <v>0.34</v>
      </c>
      <c r="D15" s="28">
        <f>'[16]Fixed Charges'!E15</f>
        <v>0.06</v>
      </c>
      <c r="E15" s="28">
        <f>'[16]Fixed Charges'!F15</f>
        <v>0.26</v>
      </c>
      <c r="F15" s="28">
        <f>'[16]Fixed Charges'!G15</f>
        <v>1.94</v>
      </c>
      <c r="G15" s="28">
        <f>'[16]Fixed Charges'!H15</f>
        <v>0.02</v>
      </c>
      <c r="H15" s="28">
        <f>'[16]Fixed Charges'!I15</f>
        <v>11.469999999999999</v>
      </c>
      <c r="J15" s="38">
        <f>Hydel!H82</f>
        <v>8.89</v>
      </c>
      <c r="K15" s="38">
        <f>Hydel!H83</f>
        <v>0.34</v>
      </c>
      <c r="L15" s="38">
        <f>Hydel!H84</f>
        <v>0.06</v>
      </c>
      <c r="M15" s="38">
        <f>Hydel!H85</f>
        <v>0.26</v>
      </c>
      <c r="N15" s="38">
        <f>Hydel!H86</f>
        <v>1.94</v>
      </c>
      <c r="O15" s="38">
        <f>Hydel!H87</f>
        <v>0.02</v>
      </c>
      <c r="P15" s="38">
        <f>Hydel!G88</f>
        <v>11.47</v>
      </c>
      <c r="R15" s="29">
        <f t="shared" si="1"/>
        <v>0</v>
      </c>
      <c r="S15" s="29">
        <f t="shared" si="0"/>
        <v>0</v>
      </c>
      <c r="T15" s="29">
        <f t="shared" si="0"/>
        <v>0</v>
      </c>
      <c r="U15" s="29">
        <f t="shared" si="0"/>
        <v>0</v>
      </c>
      <c r="V15" s="29">
        <f t="shared" si="0"/>
        <v>0</v>
      </c>
      <c r="W15" s="29">
        <f t="shared" si="0"/>
        <v>0</v>
      </c>
      <c r="X15" s="29">
        <f t="shared" si="0"/>
        <v>0</v>
      </c>
      <c r="Z15" s="44"/>
    </row>
    <row r="16" spans="1:26" x14ac:dyDescent="0.2">
      <c r="A16" s="27" t="s">
        <v>79</v>
      </c>
      <c r="B16" s="28">
        <f>'[16]Fixed Charges'!C16</f>
        <v>8.73</v>
      </c>
      <c r="C16" s="28">
        <f>'[16]Fixed Charges'!D16</f>
        <v>0.57999999999999996</v>
      </c>
      <c r="D16" s="28">
        <f>'[16]Fixed Charges'!E16</f>
        <v>0.89</v>
      </c>
      <c r="E16" s="28">
        <f>'[16]Fixed Charges'!F16</f>
        <v>0.27</v>
      </c>
      <c r="F16" s="28">
        <f>'[16]Fixed Charges'!G16</f>
        <v>1.97</v>
      </c>
      <c r="G16" s="28">
        <f>'[16]Fixed Charges'!H16</f>
        <v>0.02</v>
      </c>
      <c r="H16" s="28">
        <f>'[16]Fixed Charges'!I16</f>
        <v>12.420000000000002</v>
      </c>
      <c r="J16" s="38">
        <f>Hydel!H101</f>
        <v>8.73</v>
      </c>
      <c r="K16" s="38">
        <f>Hydel!H102</f>
        <v>0.57999999999999996</v>
      </c>
      <c r="L16" s="38">
        <f>Hydel!H103</f>
        <v>0.89</v>
      </c>
      <c r="M16" s="38">
        <f>Hydel!H104</f>
        <v>0.27</v>
      </c>
      <c r="N16" s="38">
        <f>Hydel!H105</f>
        <v>1.97</v>
      </c>
      <c r="O16" s="38">
        <f>Hydel!H106</f>
        <v>0.02</v>
      </c>
      <c r="P16" s="38">
        <f>Hydel!G107</f>
        <v>12.420000000000002</v>
      </c>
      <c r="R16" s="29">
        <f t="shared" si="1"/>
        <v>0</v>
      </c>
      <c r="S16" s="29">
        <f t="shared" si="0"/>
        <v>0</v>
      </c>
      <c r="T16" s="29">
        <f t="shared" si="0"/>
        <v>0</v>
      </c>
      <c r="U16" s="29">
        <f t="shared" si="0"/>
        <v>0</v>
      </c>
      <c r="V16" s="29">
        <f t="shared" si="0"/>
        <v>0</v>
      </c>
      <c r="W16" s="29">
        <f t="shared" si="0"/>
        <v>0</v>
      </c>
      <c r="X16" s="29">
        <f t="shared" si="0"/>
        <v>0</v>
      </c>
      <c r="Z16" s="44"/>
    </row>
    <row r="17" spans="1:26" x14ac:dyDescent="0.2">
      <c r="A17" s="27" t="s">
        <v>58</v>
      </c>
      <c r="B17" s="28">
        <f>'[16]Fixed Charges'!C17</f>
        <v>53.61</v>
      </c>
      <c r="C17" s="28">
        <f>'[16]Fixed Charges'!D17</f>
        <v>11.14</v>
      </c>
      <c r="D17" s="28">
        <f>'[16]Fixed Charges'!E17</f>
        <v>15.59</v>
      </c>
      <c r="E17" s="28">
        <f>'[16]Fixed Charges'!F17</f>
        <v>2.8</v>
      </c>
      <c r="F17" s="28">
        <f>'[16]Fixed Charges'!G17</f>
        <v>43.03</v>
      </c>
      <c r="G17" s="28">
        <f>'[16]Fixed Charges'!H17</f>
        <v>0.31</v>
      </c>
      <c r="H17" s="28">
        <f>'[16]Fixed Charges'!I17</f>
        <v>125.86</v>
      </c>
      <c r="J17" s="38">
        <f>Hydel!H120</f>
        <v>53.61</v>
      </c>
      <c r="K17" s="38">
        <f>Hydel!H121</f>
        <v>11.14</v>
      </c>
      <c r="L17" s="38">
        <f>Hydel!H122</f>
        <v>15.59</v>
      </c>
      <c r="M17" s="38">
        <f>Hydel!H123</f>
        <v>2.8</v>
      </c>
      <c r="N17" s="38">
        <f>Hydel!H124</f>
        <v>43.03</v>
      </c>
      <c r="O17" s="38">
        <f>Hydel!H125</f>
        <v>0.31</v>
      </c>
      <c r="P17" s="38">
        <f>Hydel!G126</f>
        <v>125.86</v>
      </c>
      <c r="R17" s="29">
        <f t="shared" si="1"/>
        <v>0</v>
      </c>
      <c r="S17" s="29">
        <f t="shared" si="0"/>
        <v>0</v>
      </c>
      <c r="T17" s="29">
        <f t="shared" si="0"/>
        <v>0</v>
      </c>
      <c r="U17" s="29">
        <f t="shared" si="0"/>
        <v>0</v>
      </c>
      <c r="V17" s="29">
        <f t="shared" si="0"/>
        <v>0</v>
      </c>
      <c r="W17" s="29">
        <f t="shared" si="0"/>
        <v>0</v>
      </c>
      <c r="X17" s="29">
        <f t="shared" si="0"/>
        <v>0</v>
      </c>
      <c r="Z17" s="44"/>
    </row>
    <row r="18" spans="1:26" x14ac:dyDescent="0.2">
      <c r="A18" s="27" t="s">
        <v>59</v>
      </c>
      <c r="B18" s="28">
        <f>'[16]Fixed Charges'!C18</f>
        <v>54.1</v>
      </c>
      <c r="C18" s="28">
        <f>'[16]Fixed Charges'!D18</f>
        <v>27.02</v>
      </c>
      <c r="D18" s="28">
        <f>'[16]Fixed Charges'!E18</f>
        <v>52.07</v>
      </c>
      <c r="E18" s="28">
        <f>'[16]Fixed Charges'!F18</f>
        <v>5.25</v>
      </c>
      <c r="F18" s="28">
        <f>'[16]Fixed Charges'!G18</f>
        <v>101.87</v>
      </c>
      <c r="G18" s="28">
        <f>'[16]Fixed Charges'!H18</f>
        <v>0.31</v>
      </c>
      <c r="H18" s="28">
        <f>'[16]Fixed Charges'!I18</f>
        <v>240</v>
      </c>
      <c r="J18" s="38">
        <f>Hydel!H139</f>
        <v>54.1</v>
      </c>
      <c r="K18" s="38">
        <f>Hydel!H140</f>
        <v>27.02</v>
      </c>
      <c r="L18" s="38">
        <f>Hydel!H141</f>
        <v>52.07</v>
      </c>
      <c r="M18" s="38">
        <f>Hydel!H142</f>
        <v>5.25</v>
      </c>
      <c r="N18" s="38">
        <f>Hydel!H143</f>
        <v>101.87</v>
      </c>
      <c r="O18" s="38">
        <f>Hydel!G144</f>
        <v>0.31</v>
      </c>
      <c r="P18" s="38">
        <f>Hydel!G145</f>
        <v>240</v>
      </c>
      <c r="R18" s="29">
        <f t="shared" si="1"/>
        <v>0</v>
      </c>
      <c r="S18" s="29">
        <f t="shared" si="0"/>
        <v>0</v>
      </c>
      <c r="T18" s="29">
        <f t="shared" si="0"/>
        <v>0</v>
      </c>
      <c r="U18" s="29">
        <f t="shared" si="0"/>
        <v>0</v>
      </c>
      <c r="V18" s="29">
        <f t="shared" si="0"/>
        <v>0</v>
      </c>
      <c r="W18" s="29">
        <f t="shared" si="0"/>
        <v>0</v>
      </c>
      <c r="X18" s="29">
        <f t="shared" si="0"/>
        <v>0</v>
      </c>
      <c r="Z18" s="44"/>
    </row>
    <row r="19" spans="1:26" x14ac:dyDescent="0.2">
      <c r="A19" s="27" t="s">
        <v>60</v>
      </c>
      <c r="B19" s="28">
        <f>'[16]Fixed Charges'!C19</f>
        <v>43.580000000000005</v>
      </c>
      <c r="C19" s="28">
        <f>'[16]Fixed Charges'!D19</f>
        <v>9.14</v>
      </c>
      <c r="D19" s="28">
        <f>'[16]Fixed Charges'!E19</f>
        <v>23.04</v>
      </c>
      <c r="E19" s="28">
        <f>'[16]Fixed Charges'!F19</f>
        <v>2.21</v>
      </c>
      <c r="F19" s="28">
        <f>'[16]Fixed Charges'!G19</f>
        <v>29.16</v>
      </c>
      <c r="G19" s="28">
        <f>'[16]Fixed Charges'!H19</f>
        <v>0.24</v>
      </c>
      <c r="H19" s="28">
        <f>'[16]Fixed Charges'!I19</f>
        <v>106.89</v>
      </c>
      <c r="J19" s="38">
        <f>Hydel!H158</f>
        <v>43.58</v>
      </c>
      <c r="K19" s="38">
        <f>Hydel!G159</f>
        <v>9.14</v>
      </c>
      <c r="L19" s="38">
        <f>Hydel!G160</f>
        <v>23.04</v>
      </c>
      <c r="M19" s="38">
        <f>Hydel!G161</f>
        <v>2.21</v>
      </c>
      <c r="N19" s="38">
        <f>Hydel!G162</f>
        <v>29.16</v>
      </c>
      <c r="O19" s="38">
        <f>Hydel!G163</f>
        <v>0.24</v>
      </c>
      <c r="P19" s="38">
        <f>Hydel!G164</f>
        <v>106.88999999999999</v>
      </c>
      <c r="R19" s="29">
        <f t="shared" si="1"/>
        <v>0</v>
      </c>
      <c r="S19" s="29">
        <f t="shared" si="0"/>
        <v>0</v>
      </c>
      <c r="T19" s="29">
        <f t="shared" si="0"/>
        <v>0</v>
      </c>
      <c r="U19" s="29">
        <f t="shared" si="0"/>
        <v>0</v>
      </c>
      <c r="V19" s="29">
        <f t="shared" si="0"/>
        <v>0</v>
      </c>
      <c r="W19" s="29">
        <f t="shared" si="0"/>
        <v>0</v>
      </c>
      <c r="X19" s="29">
        <f t="shared" si="0"/>
        <v>0</v>
      </c>
      <c r="Z19" s="44"/>
    </row>
    <row r="20" spans="1:26" ht="15" x14ac:dyDescent="0.25">
      <c r="A20" s="37" t="s">
        <v>80</v>
      </c>
      <c r="B20" s="31">
        <f>'[16]Fixed Charges'!C20</f>
        <v>2700.87</v>
      </c>
      <c r="C20" s="31">
        <f>'[16]Fixed Charges'!D20</f>
        <v>774.45999999999992</v>
      </c>
      <c r="D20" s="31">
        <f>'[16]Fixed Charges'!E20</f>
        <v>872.2</v>
      </c>
      <c r="E20" s="31">
        <f>'[16]Fixed Charges'!F20</f>
        <v>336.06</v>
      </c>
      <c r="F20" s="31">
        <f>'[16]Fixed Charges'!G20</f>
        <v>2009.55</v>
      </c>
      <c r="G20" s="31">
        <f>'[16]Fixed Charges'!H20</f>
        <v>78.389999999999986</v>
      </c>
      <c r="H20" s="31">
        <f>'[16]Fixed Charges'!I20</f>
        <v>6614.75</v>
      </c>
      <c r="J20" s="41">
        <f>SUM(J5:J19)</f>
        <v>2700.87</v>
      </c>
      <c r="K20" s="41">
        <f t="shared" ref="K20:P20" si="2">SUM(K5:K19)</f>
        <v>774.45999999999992</v>
      </c>
      <c r="L20" s="41">
        <f t="shared" si="2"/>
        <v>872.2</v>
      </c>
      <c r="M20" s="41">
        <f t="shared" si="2"/>
        <v>336.06</v>
      </c>
      <c r="N20" s="41">
        <f t="shared" si="2"/>
        <v>2009.55</v>
      </c>
      <c r="O20" s="41">
        <f t="shared" si="2"/>
        <v>78.389999999999986</v>
      </c>
      <c r="P20" s="41">
        <f t="shared" si="2"/>
        <v>6614.75</v>
      </c>
      <c r="R20" s="29">
        <f t="shared" si="1"/>
        <v>0</v>
      </c>
      <c r="S20" s="29">
        <f t="shared" si="0"/>
        <v>0</v>
      </c>
      <c r="T20" s="29">
        <f t="shared" si="0"/>
        <v>0</v>
      </c>
      <c r="U20" s="29">
        <f t="shared" si="0"/>
        <v>0</v>
      </c>
      <c r="V20" s="29">
        <f t="shared" si="0"/>
        <v>0</v>
      </c>
      <c r="W20" s="29">
        <f t="shared" si="0"/>
        <v>0</v>
      </c>
      <c r="X20" s="29">
        <f t="shared" si="0"/>
        <v>0</v>
      </c>
    </row>
    <row r="21" spans="1:26" ht="15" x14ac:dyDescent="0.25">
      <c r="A21" s="27" t="s">
        <v>81</v>
      </c>
      <c r="B21" s="28"/>
      <c r="C21" s="28"/>
      <c r="D21" s="28"/>
      <c r="E21" s="28"/>
      <c r="F21" s="28"/>
      <c r="G21" s="28"/>
      <c r="H21" s="28">
        <v>1669.6</v>
      </c>
      <c r="P21" s="31">
        <f>H21</f>
        <v>1669.6</v>
      </c>
    </row>
    <row r="22" spans="1:26" ht="15" x14ac:dyDescent="0.25">
      <c r="A22" s="27" t="s">
        <v>82</v>
      </c>
      <c r="B22" s="28"/>
      <c r="C22" s="28"/>
      <c r="D22" s="28"/>
      <c r="E22" s="28"/>
      <c r="F22" s="28"/>
      <c r="G22" s="28"/>
      <c r="H22" s="28">
        <v>35.380000000000003</v>
      </c>
      <c r="P22" s="31">
        <v>35.380000000000003</v>
      </c>
    </row>
    <row r="23" spans="1:26" ht="15" x14ac:dyDescent="0.25">
      <c r="A23" s="30" t="s">
        <v>80</v>
      </c>
      <c r="B23" s="31"/>
      <c r="C23" s="31"/>
      <c r="D23" s="31"/>
      <c r="E23" s="31"/>
      <c r="F23" s="31"/>
      <c r="G23" s="31"/>
      <c r="H23" s="31">
        <f>H20+H21+H22</f>
        <v>8319.73</v>
      </c>
      <c r="P23" s="49">
        <f>P20+P21+P22</f>
        <v>8319.73</v>
      </c>
    </row>
    <row r="24" spans="1:26" ht="44.25" customHeight="1" x14ac:dyDescent="0.25">
      <c r="A24" s="36"/>
      <c r="B24" s="36"/>
      <c r="C24" s="36"/>
      <c r="D24" s="36"/>
      <c r="E24" s="36"/>
      <c r="F24" s="36"/>
      <c r="G24" s="36"/>
      <c r="H24" s="36"/>
    </row>
    <row r="25" spans="1:26" ht="20.25" customHeight="1" x14ac:dyDescent="0.25">
      <c r="A25" s="32"/>
      <c r="B25" s="32"/>
      <c r="C25" s="32"/>
      <c r="D25" s="32"/>
      <c r="E25" s="32"/>
      <c r="F25" s="32"/>
      <c r="G25" s="32"/>
      <c r="H25" s="32"/>
    </row>
    <row r="26" spans="1:26" ht="15" x14ac:dyDescent="0.25">
      <c r="B26" s="21"/>
      <c r="C26" s="21"/>
      <c r="D26" s="21"/>
      <c r="E26" s="21"/>
      <c r="F26" s="21"/>
      <c r="G26" s="21"/>
      <c r="H26" s="21"/>
    </row>
    <row r="27" spans="1:26" ht="15" x14ac:dyDescent="0.25">
      <c r="A27" s="24" t="s">
        <v>8</v>
      </c>
      <c r="C27" s="23" t="s">
        <v>83</v>
      </c>
      <c r="J27" s="37" t="s">
        <v>84</v>
      </c>
    </row>
    <row r="28" spans="1:26" s="33" customFormat="1" ht="30" x14ac:dyDescent="0.25">
      <c r="A28" s="25" t="s">
        <v>63</v>
      </c>
      <c r="B28" s="25" t="s">
        <v>65</v>
      </c>
      <c r="C28" s="25" t="s">
        <v>64</v>
      </c>
      <c r="D28" s="26" t="s">
        <v>67</v>
      </c>
      <c r="E28" s="25" t="s">
        <v>68</v>
      </c>
      <c r="F28" s="25" t="s">
        <v>66</v>
      </c>
      <c r="G28" s="25" t="s">
        <v>69</v>
      </c>
      <c r="H28" s="25" t="s">
        <v>70</v>
      </c>
      <c r="J28" s="25" t="s">
        <v>65</v>
      </c>
      <c r="K28" s="25" t="s">
        <v>64</v>
      </c>
      <c r="L28" s="26" t="s">
        <v>67</v>
      </c>
      <c r="M28" s="25" t="s">
        <v>68</v>
      </c>
      <c r="N28" s="25" t="s">
        <v>66</v>
      </c>
      <c r="O28" s="25" t="s">
        <v>69</v>
      </c>
      <c r="P28" s="25" t="s">
        <v>70</v>
      </c>
      <c r="R28" s="25" t="s">
        <v>65</v>
      </c>
      <c r="S28" s="25" t="s">
        <v>64</v>
      </c>
      <c r="T28" s="26" t="s">
        <v>67</v>
      </c>
      <c r="U28" s="25" t="s">
        <v>68</v>
      </c>
      <c r="V28" s="25" t="s">
        <v>66</v>
      </c>
      <c r="W28" s="25" t="s">
        <v>69</v>
      </c>
      <c r="X28" s="25" t="s">
        <v>70</v>
      </c>
    </row>
    <row r="29" spans="1:26" x14ac:dyDescent="0.2">
      <c r="A29" s="27" t="s">
        <v>71</v>
      </c>
      <c r="B29" s="34">
        <f>'[16]Fixed Charges'!C30</f>
        <v>299.98</v>
      </c>
      <c r="C29" s="34">
        <f>'[16]Fixed Charges'!D30</f>
        <v>30.5</v>
      </c>
      <c r="D29" s="34">
        <f>'[16]Fixed Charges'!E30</f>
        <v>0</v>
      </c>
      <c r="E29" s="40">
        <f>'[16]Fixed Charges'!F30</f>
        <v>36.28</v>
      </c>
      <c r="F29" s="34">
        <f>'[16]Fixed Charges'!G30</f>
        <v>141.66</v>
      </c>
      <c r="G29" s="34">
        <f>'[16]Fixed Charges'!H30</f>
        <v>9.07</v>
      </c>
      <c r="H29" s="34">
        <f>'[16]Fixed Charges'!I30</f>
        <v>499.34999999999997</v>
      </c>
      <c r="J29" s="38">
        <f>Thermal!J27</f>
        <v>299.98</v>
      </c>
      <c r="K29" s="38">
        <f>Thermal!J28</f>
        <v>30.5</v>
      </c>
      <c r="L29" s="38">
        <f>Thermal!J29</f>
        <v>0</v>
      </c>
      <c r="M29" s="38">
        <f>Thermal!J30</f>
        <v>36.28</v>
      </c>
      <c r="N29" s="38">
        <f>Thermal!J31</f>
        <v>141.66</v>
      </c>
      <c r="O29" s="38">
        <f>Thermal!J32</f>
        <v>9.07</v>
      </c>
      <c r="P29" s="38">
        <f>Thermal!J33</f>
        <v>499.34999999999997</v>
      </c>
      <c r="R29" s="43">
        <f>B29-J29</f>
        <v>0</v>
      </c>
      <c r="S29" s="43">
        <f t="shared" ref="S29:X44" si="3">C29-K29</f>
        <v>0</v>
      </c>
      <c r="T29" s="43">
        <f t="shared" si="3"/>
        <v>0</v>
      </c>
      <c r="U29" s="43">
        <f t="shared" si="3"/>
        <v>0</v>
      </c>
      <c r="V29" s="43">
        <f t="shared" si="3"/>
        <v>0</v>
      </c>
      <c r="W29" s="43">
        <f t="shared" si="3"/>
        <v>0</v>
      </c>
      <c r="X29" s="43">
        <f t="shared" si="3"/>
        <v>0</v>
      </c>
      <c r="Z29" s="46"/>
    </row>
    <row r="30" spans="1:26" x14ac:dyDescent="0.2">
      <c r="A30" s="27" t="s">
        <v>72</v>
      </c>
      <c r="B30" s="34">
        <f>'[16]Fixed Charges'!C31</f>
        <v>299.98</v>
      </c>
      <c r="C30" s="34">
        <f>'[16]Fixed Charges'!D31</f>
        <v>22.63</v>
      </c>
      <c r="D30" s="34">
        <f>'[16]Fixed Charges'!E31</f>
        <v>0</v>
      </c>
      <c r="E30" s="34">
        <f>'[16]Fixed Charges'!F31</f>
        <v>37.71</v>
      </c>
      <c r="F30" s="34">
        <f>'[16]Fixed Charges'!G31</f>
        <v>153.83000000000001</v>
      </c>
      <c r="G30" s="34">
        <f>'[16]Fixed Charges'!H31</f>
        <v>9.07</v>
      </c>
      <c r="H30" s="34">
        <f>'[16]Fixed Charges'!I31</f>
        <v>505.08</v>
      </c>
      <c r="J30" s="38">
        <f>Thermal!J46</f>
        <v>299.98</v>
      </c>
      <c r="K30" s="38">
        <f>Thermal!J47</f>
        <v>22.63</v>
      </c>
      <c r="L30" s="38">
        <f>Thermal!J48</f>
        <v>0</v>
      </c>
      <c r="M30" s="38">
        <f>Thermal!J49</f>
        <v>37.71</v>
      </c>
      <c r="N30" s="38">
        <f>Thermal!J50</f>
        <v>153.83000000000001</v>
      </c>
      <c r="O30" s="38">
        <f>Thermal!J51</f>
        <v>9.07</v>
      </c>
      <c r="P30" s="38">
        <f>Thermal!J52</f>
        <v>505.08</v>
      </c>
      <c r="R30" s="43">
        <f t="shared" ref="R30:R43" si="4">B30-J30</f>
        <v>0</v>
      </c>
      <c r="S30" s="43">
        <f t="shared" si="3"/>
        <v>0</v>
      </c>
      <c r="T30" s="43">
        <f t="shared" si="3"/>
        <v>0</v>
      </c>
      <c r="U30" s="43">
        <f t="shared" si="3"/>
        <v>0</v>
      </c>
      <c r="V30" s="43">
        <f t="shared" si="3"/>
        <v>0</v>
      </c>
      <c r="W30" s="43">
        <f t="shared" si="3"/>
        <v>0</v>
      </c>
      <c r="X30" s="43">
        <f t="shared" si="3"/>
        <v>0</v>
      </c>
      <c r="Z30" s="46"/>
    </row>
    <row r="31" spans="1:26" x14ac:dyDescent="0.2">
      <c r="A31" s="27" t="s">
        <v>73</v>
      </c>
      <c r="B31" s="34">
        <f>'[16]Fixed Charges'!C32</f>
        <v>564.87</v>
      </c>
      <c r="C31" s="34">
        <f>'[16]Fixed Charges'!D32</f>
        <v>174.82</v>
      </c>
      <c r="D31" s="34">
        <f>'[16]Fixed Charges'!E32</f>
        <v>205.13</v>
      </c>
      <c r="E31" s="34">
        <f>'[16]Fixed Charges'!F32</f>
        <v>62.57</v>
      </c>
      <c r="F31" s="34">
        <f>'[16]Fixed Charges'!G32</f>
        <v>317.66000000000003</v>
      </c>
      <c r="G31" s="34">
        <f>'[16]Fixed Charges'!H32</f>
        <v>13.7</v>
      </c>
      <c r="H31" s="34">
        <f>'[16]Fixed Charges'!I32</f>
        <v>1311.3500000000001</v>
      </c>
      <c r="J31" s="38">
        <f>Thermal!J65</f>
        <v>564.87</v>
      </c>
      <c r="K31" s="38">
        <f>Thermal!J66</f>
        <v>174.82</v>
      </c>
      <c r="L31" s="38">
        <f>Thermal!J67</f>
        <v>205.13</v>
      </c>
      <c r="M31" s="38">
        <f>Thermal!J68</f>
        <v>62.57</v>
      </c>
      <c r="N31" s="38">
        <f>Thermal!J69</f>
        <v>317.66000000000003</v>
      </c>
      <c r="O31" s="38">
        <f>Thermal!J70</f>
        <v>13.7</v>
      </c>
      <c r="P31" s="38">
        <f>Thermal!J71</f>
        <v>1311.3500000000001</v>
      </c>
      <c r="R31" s="43">
        <f t="shared" si="4"/>
        <v>0</v>
      </c>
      <c r="S31" s="43">
        <f t="shared" si="3"/>
        <v>0</v>
      </c>
      <c r="T31" s="43">
        <f t="shared" si="3"/>
        <v>0</v>
      </c>
      <c r="U31" s="43">
        <f t="shared" si="3"/>
        <v>0</v>
      </c>
      <c r="V31" s="43">
        <f t="shared" si="3"/>
        <v>0</v>
      </c>
      <c r="W31" s="43">
        <f t="shared" si="3"/>
        <v>0</v>
      </c>
      <c r="X31" s="43">
        <f t="shared" si="3"/>
        <v>0</v>
      </c>
      <c r="Z31" s="46"/>
    </row>
    <row r="32" spans="1:26" x14ac:dyDescent="0.2">
      <c r="A32" s="27" t="s">
        <v>74</v>
      </c>
      <c r="B32" s="34"/>
      <c r="C32" s="34"/>
      <c r="D32" s="34"/>
      <c r="E32" s="34"/>
      <c r="F32" s="34"/>
      <c r="G32" s="34"/>
      <c r="H32" s="34"/>
      <c r="J32" s="38"/>
      <c r="K32" s="38"/>
      <c r="L32" s="38"/>
      <c r="M32" s="38"/>
      <c r="N32" s="38"/>
      <c r="O32" s="38"/>
      <c r="P32" s="38"/>
      <c r="R32" s="43">
        <f t="shared" si="4"/>
        <v>0</v>
      </c>
      <c r="S32" s="43">
        <f t="shared" si="3"/>
        <v>0</v>
      </c>
      <c r="T32" s="43">
        <f t="shared" si="3"/>
        <v>0</v>
      </c>
      <c r="U32" s="43">
        <f t="shared" si="3"/>
        <v>0</v>
      </c>
      <c r="V32" s="43">
        <f t="shared" si="3"/>
        <v>0</v>
      </c>
      <c r="W32" s="43">
        <f t="shared" si="3"/>
        <v>0</v>
      </c>
      <c r="X32" s="43">
        <f t="shared" si="3"/>
        <v>0</v>
      </c>
      <c r="Z32" s="46"/>
    </row>
    <row r="33" spans="1:26" x14ac:dyDescent="0.2">
      <c r="A33" s="27" t="s">
        <v>75</v>
      </c>
      <c r="B33" s="34">
        <f>'[16]Fixed Charges'!C33</f>
        <v>246.67</v>
      </c>
      <c r="C33" s="34">
        <f>'[16]Fixed Charges'!D33</f>
        <v>17.89</v>
      </c>
      <c r="D33" s="34">
        <f>'[16]Fixed Charges'!E33</f>
        <v>0</v>
      </c>
      <c r="E33" s="34">
        <f>'[16]Fixed Charges'!F33</f>
        <v>30.73</v>
      </c>
      <c r="F33" s="34">
        <f>'[16]Fixed Charges'!G33</f>
        <v>158.62</v>
      </c>
      <c r="G33" s="34">
        <f>'[16]Fixed Charges'!H33</f>
        <v>10.31</v>
      </c>
      <c r="H33" s="34">
        <f>'[16]Fixed Charges'!I33</f>
        <v>443.6</v>
      </c>
      <c r="J33" s="38">
        <f>Thermal!J103</f>
        <v>246.67</v>
      </c>
      <c r="K33" s="38">
        <f>Thermal!J104</f>
        <v>17.89</v>
      </c>
      <c r="L33" s="38">
        <f>Thermal!J105</f>
        <v>0</v>
      </c>
      <c r="M33" s="38">
        <f>Thermal!J106</f>
        <v>30.73</v>
      </c>
      <c r="N33" s="38">
        <f>Thermal!J107</f>
        <v>158.62</v>
      </c>
      <c r="O33" s="38">
        <f>Thermal!J108</f>
        <v>10.31</v>
      </c>
      <c r="P33" s="38">
        <f>Thermal!J109</f>
        <v>443.6</v>
      </c>
      <c r="R33" s="43">
        <f t="shared" si="4"/>
        <v>0</v>
      </c>
      <c r="S33" s="43">
        <f t="shared" si="3"/>
        <v>0</v>
      </c>
      <c r="T33" s="43">
        <f t="shared" si="3"/>
        <v>0</v>
      </c>
      <c r="U33" s="43">
        <f t="shared" si="3"/>
        <v>0</v>
      </c>
      <c r="V33" s="43">
        <f t="shared" si="3"/>
        <v>0</v>
      </c>
      <c r="W33" s="43">
        <f t="shared" si="3"/>
        <v>0</v>
      </c>
      <c r="X33" s="43">
        <f t="shared" si="3"/>
        <v>0</v>
      </c>
      <c r="Z33" s="46"/>
    </row>
    <row r="34" spans="1:26" x14ac:dyDescent="0.2">
      <c r="A34" s="27" t="s">
        <v>76</v>
      </c>
      <c r="B34" s="34">
        <f>'[16]Fixed Charges'!C34</f>
        <v>296</v>
      </c>
      <c r="C34" s="34">
        <f>'[16]Fixed Charges'!D34</f>
        <v>113.37</v>
      </c>
      <c r="D34" s="34">
        <f>'[16]Fixed Charges'!E34</f>
        <v>103.24</v>
      </c>
      <c r="E34" s="34">
        <f>'[16]Fixed Charges'!F34</f>
        <v>39.14</v>
      </c>
      <c r="F34" s="34">
        <f>'[16]Fixed Charges'!G34</f>
        <v>234.55</v>
      </c>
      <c r="G34" s="34">
        <f>'[16]Fixed Charges'!H34</f>
        <v>12.38</v>
      </c>
      <c r="H34" s="34">
        <f>'[16]Fixed Charges'!I34</f>
        <v>773.92</v>
      </c>
      <c r="J34" s="38">
        <f>Thermal!J122</f>
        <v>296</v>
      </c>
      <c r="K34" s="38">
        <f>Thermal!J123</f>
        <v>113.37</v>
      </c>
      <c r="L34" s="38">
        <f>Thermal!J124</f>
        <v>103.24</v>
      </c>
      <c r="M34" s="38">
        <f>Thermal!J125</f>
        <v>39.14</v>
      </c>
      <c r="N34" s="38">
        <f>Thermal!J126</f>
        <v>234.55</v>
      </c>
      <c r="O34" s="38">
        <f>Thermal!J127</f>
        <v>12.38</v>
      </c>
      <c r="P34" s="38">
        <f>Thermal!J128</f>
        <v>773.92</v>
      </c>
      <c r="R34" s="43">
        <f t="shared" si="4"/>
        <v>0</v>
      </c>
      <c r="S34" s="43">
        <f t="shared" si="3"/>
        <v>0</v>
      </c>
      <c r="T34" s="43">
        <f t="shared" si="3"/>
        <v>0</v>
      </c>
      <c r="U34" s="43">
        <f t="shared" si="3"/>
        <v>0</v>
      </c>
      <c r="V34" s="43">
        <f t="shared" si="3"/>
        <v>0</v>
      </c>
      <c r="W34" s="43">
        <f t="shared" si="3"/>
        <v>0</v>
      </c>
      <c r="X34" s="43">
        <f t="shared" si="3"/>
        <v>0</v>
      </c>
      <c r="Z34" s="46"/>
    </row>
    <row r="35" spans="1:26" x14ac:dyDescent="0.2">
      <c r="A35" s="27" t="s">
        <v>51</v>
      </c>
      <c r="B35" s="34">
        <f>'[16]Fixed Charges'!C35</f>
        <v>475.73</v>
      </c>
      <c r="C35" s="34">
        <f>'[16]Fixed Charges'!D35</f>
        <v>247.98</v>
      </c>
      <c r="D35" s="34">
        <f>'[16]Fixed Charges'!E35</f>
        <v>386.87</v>
      </c>
      <c r="E35" s="34">
        <f>'[16]Fixed Charges'!F35</f>
        <v>83.26</v>
      </c>
      <c r="F35" s="34">
        <f>'[16]Fixed Charges'!G35</f>
        <v>468.58</v>
      </c>
      <c r="G35" s="34">
        <f>'[16]Fixed Charges'!H35</f>
        <v>15.79</v>
      </c>
      <c r="H35" s="34">
        <f>'[16]Fixed Charges'!I35</f>
        <v>1646.6299999999999</v>
      </c>
      <c r="J35" s="38">
        <f>Thermal!J141</f>
        <v>475.73</v>
      </c>
      <c r="K35" s="38">
        <f>Thermal!J142</f>
        <v>247.98</v>
      </c>
      <c r="L35" s="38">
        <f>Thermal!J143</f>
        <v>386.87</v>
      </c>
      <c r="M35" s="38">
        <f>Thermal!J144</f>
        <v>83.26</v>
      </c>
      <c r="N35" s="38">
        <f>Thermal!J145</f>
        <v>468.58</v>
      </c>
      <c r="O35" s="38">
        <f>Thermal!J146</f>
        <v>15.79</v>
      </c>
      <c r="P35" s="38">
        <f>Thermal!J147</f>
        <v>1646.6299999999999</v>
      </c>
      <c r="R35" s="43">
        <f t="shared" si="4"/>
        <v>0</v>
      </c>
      <c r="S35" s="43">
        <f t="shared" si="3"/>
        <v>0</v>
      </c>
      <c r="T35" s="43">
        <f t="shared" si="3"/>
        <v>0</v>
      </c>
      <c r="U35" s="43">
        <f t="shared" si="3"/>
        <v>0</v>
      </c>
      <c r="V35" s="43">
        <f t="shared" si="3"/>
        <v>0</v>
      </c>
      <c r="W35" s="43">
        <f t="shared" si="3"/>
        <v>0</v>
      </c>
      <c r="X35" s="43">
        <f t="shared" si="3"/>
        <v>0</v>
      </c>
      <c r="Z35" s="46"/>
    </row>
    <row r="36" spans="1:26" x14ac:dyDescent="0.2">
      <c r="A36" s="27" t="s">
        <v>53</v>
      </c>
      <c r="B36" s="34">
        <f>'[16]Fixed Charges'!C36</f>
        <v>199.36</v>
      </c>
      <c r="C36" s="34">
        <f>'[16]Fixed Charges'!D36</f>
        <v>59.08</v>
      </c>
      <c r="D36" s="34">
        <f>'[16]Fixed Charges'!E36</f>
        <v>1.45</v>
      </c>
      <c r="E36" s="34">
        <f>'[16]Fixed Charges'!F36</f>
        <v>8.66</v>
      </c>
      <c r="F36" s="34">
        <f>'[16]Fixed Charges'!G36</f>
        <v>127.36</v>
      </c>
      <c r="G36" s="34">
        <f>'[16]Fixed Charges'!H36</f>
        <v>1.69</v>
      </c>
      <c r="H36" s="34">
        <f>'[16]Fixed Charges'!I36</f>
        <v>394.22</v>
      </c>
      <c r="J36" s="38">
        <f>Hydel!J25</f>
        <v>199.36</v>
      </c>
      <c r="K36" s="38">
        <f>Hydel!J26</f>
        <v>59.08</v>
      </c>
      <c r="L36" s="38">
        <f>Hydel!J27</f>
        <v>1.45</v>
      </c>
      <c r="M36" s="38">
        <f>Hydel!J28</f>
        <v>8.66</v>
      </c>
      <c r="N36" s="38">
        <f>Hydel!J29</f>
        <v>127.36</v>
      </c>
      <c r="O36" s="38">
        <f>Hydel!J30</f>
        <v>1.69</v>
      </c>
      <c r="P36" s="38">
        <f>Hydel!J31</f>
        <v>394.22</v>
      </c>
      <c r="R36" s="43">
        <f t="shared" si="4"/>
        <v>0</v>
      </c>
      <c r="S36" s="43">
        <f t="shared" si="3"/>
        <v>0</v>
      </c>
      <c r="T36" s="43">
        <f t="shared" si="3"/>
        <v>0</v>
      </c>
      <c r="U36" s="43">
        <f t="shared" si="3"/>
        <v>0</v>
      </c>
      <c r="V36" s="43">
        <f t="shared" si="3"/>
        <v>0</v>
      </c>
      <c r="W36" s="43">
        <f t="shared" si="3"/>
        <v>0</v>
      </c>
      <c r="X36" s="43">
        <f t="shared" si="3"/>
        <v>0</v>
      </c>
      <c r="Z36" s="46"/>
    </row>
    <row r="37" spans="1:26" x14ac:dyDescent="0.2">
      <c r="A37" s="27" t="s">
        <v>54</v>
      </c>
      <c r="B37" s="34">
        <f>'[16]Fixed Charges'!C37</f>
        <v>201.5</v>
      </c>
      <c r="C37" s="34">
        <f>'[16]Fixed Charges'!D37</f>
        <v>59.13</v>
      </c>
      <c r="D37" s="34">
        <f>'[16]Fixed Charges'!E37</f>
        <v>36.08</v>
      </c>
      <c r="E37" s="34">
        <f>'[16]Fixed Charges'!F37</f>
        <v>11.85</v>
      </c>
      <c r="F37" s="34">
        <f>'[16]Fixed Charges'!G37</f>
        <v>224.75</v>
      </c>
      <c r="G37" s="34">
        <f>'[16]Fixed Charges'!H37</f>
        <v>7.7</v>
      </c>
      <c r="H37" s="34">
        <f>'[16]Fixed Charges'!I37</f>
        <v>525.6099999999999</v>
      </c>
      <c r="J37" s="38">
        <f>Hydel!J44</f>
        <v>201.5</v>
      </c>
      <c r="K37" s="38">
        <f>Hydel!J45</f>
        <v>59.13</v>
      </c>
      <c r="L37" s="38">
        <f>Hydel!J46</f>
        <v>36.08</v>
      </c>
      <c r="M37" s="38">
        <f>Hydel!J47</f>
        <v>11.85</v>
      </c>
      <c r="N37" s="38">
        <f>Hydel!J48</f>
        <v>224.75</v>
      </c>
      <c r="O37" s="38">
        <f>Hydel!J49</f>
        <v>7.7</v>
      </c>
      <c r="P37" s="38">
        <f>Hydel!J50</f>
        <v>525.6099999999999</v>
      </c>
      <c r="R37" s="43">
        <f t="shared" si="4"/>
        <v>0</v>
      </c>
      <c r="S37" s="43">
        <f t="shared" si="3"/>
        <v>0</v>
      </c>
      <c r="T37" s="43">
        <f t="shared" si="3"/>
        <v>0</v>
      </c>
      <c r="U37" s="43">
        <f t="shared" si="3"/>
        <v>0</v>
      </c>
      <c r="V37" s="43">
        <f t="shared" si="3"/>
        <v>0</v>
      </c>
      <c r="W37" s="43">
        <f t="shared" si="3"/>
        <v>0</v>
      </c>
      <c r="X37" s="43">
        <f t="shared" si="3"/>
        <v>0</v>
      </c>
      <c r="Z37" s="46"/>
    </row>
    <row r="38" spans="1:26" x14ac:dyDescent="0.2">
      <c r="A38" s="27" t="s">
        <v>77</v>
      </c>
      <c r="B38" s="34">
        <f>'[16]Fixed Charges'!C38</f>
        <v>61.58</v>
      </c>
      <c r="C38" s="34">
        <f>'[16]Fixed Charges'!D38</f>
        <v>1.04</v>
      </c>
      <c r="D38" s="34">
        <f>'[16]Fixed Charges'!E38</f>
        <v>0</v>
      </c>
      <c r="E38" s="34">
        <f>'[16]Fixed Charges'!F38</f>
        <v>1.56</v>
      </c>
      <c r="F38" s="34">
        <f>'[16]Fixed Charges'!G38</f>
        <v>8.07</v>
      </c>
      <c r="G38" s="34">
        <f>'[16]Fixed Charges'!H38</f>
        <v>0.54</v>
      </c>
      <c r="H38" s="34">
        <f>'[16]Fixed Charges'!I38</f>
        <v>71.709999999999994</v>
      </c>
      <c r="J38" s="38">
        <f>Hydel!J63</f>
        <v>61.58</v>
      </c>
      <c r="K38" s="38">
        <f>Hydel!J64</f>
        <v>1.04</v>
      </c>
      <c r="L38" s="38">
        <f>Hydel!J65</f>
        <v>0</v>
      </c>
      <c r="M38" s="38">
        <f>Hydel!J66</f>
        <v>1.56</v>
      </c>
      <c r="N38" s="38">
        <f>Hydel!J67</f>
        <v>8.07</v>
      </c>
      <c r="O38" s="38">
        <f>Hydel!J68</f>
        <v>0.54</v>
      </c>
      <c r="P38" s="38">
        <f>Hydel!J69</f>
        <v>71.709999999999994</v>
      </c>
      <c r="R38" s="43">
        <f t="shared" si="4"/>
        <v>0</v>
      </c>
      <c r="S38" s="43">
        <f t="shared" si="3"/>
        <v>0</v>
      </c>
      <c r="T38" s="43">
        <f t="shared" si="3"/>
        <v>0</v>
      </c>
      <c r="U38" s="43">
        <f t="shared" si="3"/>
        <v>0</v>
      </c>
      <c r="V38" s="43">
        <f t="shared" si="3"/>
        <v>0</v>
      </c>
      <c r="W38" s="43">
        <f t="shared" si="3"/>
        <v>0</v>
      </c>
      <c r="X38" s="43">
        <f t="shared" si="3"/>
        <v>0</v>
      </c>
      <c r="Z38" s="46"/>
    </row>
    <row r="39" spans="1:26" x14ac:dyDescent="0.2">
      <c r="A39" s="27" t="s">
        <v>78</v>
      </c>
      <c r="B39" s="34">
        <f>'[16]Fixed Charges'!C39</f>
        <v>9.2899999999999991</v>
      </c>
      <c r="C39" s="34">
        <f>'[16]Fixed Charges'!D39</f>
        <v>0.34</v>
      </c>
      <c r="D39" s="34">
        <f>'[16]Fixed Charges'!E39</f>
        <v>0.02</v>
      </c>
      <c r="E39" s="34">
        <f>'[16]Fixed Charges'!F39</f>
        <v>0.26</v>
      </c>
      <c r="F39" s="34">
        <f>'[16]Fixed Charges'!G39</f>
        <v>1.94</v>
      </c>
      <c r="G39" s="34">
        <f>'[16]Fixed Charges'!H39</f>
        <v>0.1</v>
      </c>
      <c r="H39" s="34">
        <f>'[16]Fixed Charges'!I39</f>
        <v>11.749999999999998</v>
      </c>
      <c r="J39" s="38">
        <f>Hydel!J82</f>
        <v>9.2899999999999991</v>
      </c>
      <c r="K39" s="38">
        <f>Hydel!J83</f>
        <v>0.34</v>
      </c>
      <c r="L39" s="38">
        <f>Hydel!J84</f>
        <v>0.02</v>
      </c>
      <c r="M39" s="38">
        <f>Hydel!J85</f>
        <v>0.26</v>
      </c>
      <c r="N39" s="38">
        <f>Hydel!J86</f>
        <v>1.94</v>
      </c>
      <c r="O39" s="38">
        <f>Hydel!J87</f>
        <v>0.1</v>
      </c>
      <c r="P39" s="38">
        <f>Hydel!J88</f>
        <v>11.749999999999998</v>
      </c>
      <c r="R39" s="43">
        <f t="shared" si="4"/>
        <v>0</v>
      </c>
      <c r="S39" s="43">
        <f t="shared" si="3"/>
        <v>0</v>
      </c>
      <c r="T39" s="43">
        <f t="shared" si="3"/>
        <v>0</v>
      </c>
      <c r="U39" s="43">
        <f t="shared" si="3"/>
        <v>0</v>
      </c>
      <c r="V39" s="43">
        <f t="shared" si="3"/>
        <v>0</v>
      </c>
      <c r="W39" s="43">
        <f t="shared" si="3"/>
        <v>0</v>
      </c>
      <c r="X39" s="43">
        <f t="shared" si="3"/>
        <v>0</v>
      </c>
      <c r="Z39" s="46"/>
    </row>
    <row r="40" spans="1:26" x14ac:dyDescent="0.2">
      <c r="A40" s="27" t="s">
        <v>79</v>
      </c>
      <c r="B40" s="34">
        <f>'[16]Fixed Charges'!C40</f>
        <v>9.1199999999999992</v>
      </c>
      <c r="C40" s="34">
        <f>'[16]Fixed Charges'!D40</f>
        <v>0.57999999999999996</v>
      </c>
      <c r="D40" s="34">
        <f>'[16]Fixed Charges'!E40</f>
        <v>0.83</v>
      </c>
      <c r="E40" s="34">
        <f>'[16]Fixed Charges'!F40</f>
        <v>0.27</v>
      </c>
      <c r="F40" s="34">
        <f>'[16]Fixed Charges'!G40</f>
        <v>1.97</v>
      </c>
      <c r="G40" s="34">
        <f>'[16]Fixed Charges'!H40</f>
        <v>0.09</v>
      </c>
      <c r="H40" s="34">
        <f>'[16]Fixed Charges'!I40</f>
        <v>12.68</v>
      </c>
      <c r="J40" s="38">
        <f>Hydel!J101</f>
        <v>9.1199999999999992</v>
      </c>
      <c r="K40" s="38">
        <f>Hydel!J102</f>
        <v>0.57999999999999996</v>
      </c>
      <c r="L40" s="38">
        <f>Hydel!J103</f>
        <v>0.83</v>
      </c>
      <c r="M40" s="38">
        <f>Hydel!J104</f>
        <v>0.27</v>
      </c>
      <c r="N40" s="38">
        <f>Hydel!J105</f>
        <v>1.97</v>
      </c>
      <c r="O40" s="38">
        <f>Hydel!J106</f>
        <v>0.09</v>
      </c>
      <c r="P40" s="38">
        <f>Hydel!J107</f>
        <v>12.68</v>
      </c>
      <c r="R40" s="43">
        <f t="shared" si="4"/>
        <v>0</v>
      </c>
      <c r="S40" s="43">
        <f t="shared" si="3"/>
        <v>0</v>
      </c>
      <c r="T40" s="43">
        <f t="shared" si="3"/>
        <v>0</v>
      </c>
      <c r="U40" s="43">
        <f t="shared" si="3"/>
        <v>0</v>
      </c>
      <c r="V40" s="43">
        <f t="shared" si="3"/>
        <v>0</v>
      </c>
      <c r="W40" s="43">
        <f t="shared" si="3"/>
        <v>0</v>
      </c>
      <c r="X40" s="43">
        <f t="shared" si="3"/>
        <v>0</v>
      </c>
      <c r="Z40" s="46"/>
    </row>
    <row r="41" spans="1:26" x14ac:dyDescent="0.2">
      <c r="A41" s="27" t="s">
        <v>58</v>
      </c>
      <c r="B41" s="34">
        <f>'[16]Fixed Charges'!C41</f>
        <v>62.86</v>
      </c>
      <c r="C41" s="34">
        <f>'[16]Fixed Charges'!D41</f>
        <v>11.14</v>
      </c>
      <c r="D41" s="34">
        <f>'[16]Fixed Charges'!E41</f>
        <v>14.48</v>
      </c>
      <c r="E41" s="34">
        <f>'[16]Fixed Charges'!F41</f>
        <v>2.93</v>
      </c>
      <c r="F41" s="34">
        <f>'[16]Fixed Charges'!G41</f>
        <v>43.03</v>
      </c>
      <c r="G41" s="34">
        <f>'[16]Fixed Charges'!H41</f>
        <v>1.32</v>
      </c>
      <c r="H41" s="34">
        <f>'[16]Fixed Charges'!I41</f>
        <v>133.12</v>
      </c>
      <c r="J41" s="38">
        <f>Hydel!J120</f>
        <v>62.86</v>
      </c>
      <c r="K41" s="38">
        <f>Hydel!J121</f>
        <v>11.14</v>
      </c>
      <c r="L41" s="38">
        <f>Hydel!J122</f>
        <v>14.48</v>
      </c>
      <c r="M41" s="38">
        <f>Hydel!J123</f>
        <v>2.93</v>
      </c>
      <c r="N41" s="38">
        <f>Hydel!J124</f>
        <v>43.03</v>
      </c>
      <c r="O41" s="38">
        <f>Hydel!J125</f>
        <v>1.32</v>
      </c>
      <c r="P41" s="38">
        <f>Hydel!J126</f>
        <v>133.12</v>
      </c>
      <c r="R41" s="43">
        <f t="shared" si="4"/>
        <v>0</v>
      </c>
      <c r="S41" s="43">
        <f t="shared" si="3"/>
        <v>0</v>
      </c>
      <c r="T41" s="43">
        <f t="shared" si="3"/>
        <v>0</v>
      </c>
      <c r="U41" s="43">
        <f t="shared" si="3"/>
        <v>0</v>
      </c>
      <c r="V41" s="43">
        <f t="shared" si="3"/>
        <v>0</v>
      </c>
      <c r="W41" s="43">
        <f t="shared" si="3"/>
        <v>0</v>
      </c>
      <c r="X41" s="43">
        <f t="shared" si="3"/>
        <v>0</v>
      </c>
      <c r="Z41" s="46"/>
    </row>
    <row r="42" spans="1:26" x14ac:dyDescent="0.2">
      <c r="A42" s="27" t="s">
        <v>59</v>
      </c>
      <c r="B42" s="34">
        <f>'[16]Fixed Charges'!C42</f>
        <v>63.38</v>
      </c>
      <c r="C42" s="28">
        <f>'[16]Fixed Charges'!D42</f>
        <v>27.14</v>
      </c>
      <c r="D42" s="34">
        <f>'[16]Fixed Charges'!E42</f>
        <v>50.93</v>
      </c>
      <c r="E42" s="34">
        <f>'[16]Fixed Charges'!F42</f>
        <v>5.37</v>
      </c>
      <c r="F42" s="34">
        <f>'[16]Fixed Charges'!G42</f>
        <v>102.08</v>
      </c>
      <c r="G42" s="34">
        <f>'[16]Fixed Charges'!H42</f>
        <v>0.33</v>
      </c>
      <c r="H42" s="34">
        <f>'[16]Fixed Charges'!I42</f>
        <v>248.57000000000002</v>
      </c>
      <c r="J42" s="38">
        <f>Hydel!J139</f>
        <v>63.38</v>
      </c>
      <c r="K42" s="38">
        <f>Hydel!J140</f>
        <v>27.14</v>
      </c>
      <c r="L42" s="38">
        <f>Hydel!J141</f>
        <v>50.93</v>
      </c>
      <c r="M42" s="38">
        <f>Hydel!J142</f>
        <v>5.37</v>
      </c>
      <c r="N42" s="38">
        <f>Hydel!J143</f>
        <v>102.08</v>
      </c>
      <c r="O42" s="38">
        <f>Hydel!J144</f>
        <v>0.33</v>
      </c>
      <c r="P42" s="38">
        <f>Hydel!J145</f>
        <v>248.57000000000002</v>
      </c>
      <c r="R42" s="43">
        <f t="shared" si="4"/>
        <v>0</v>
      </c>
      <c r="S42" s="43">
        <f t="shared" si="3"/>
        <v>0</v>
      </c>
      <c r="T42" s="43">
        <f t="shared" si="3"/>
        <v>0</v>
      </c>
      <c r="U42" s="43">
        <f t="shared" si="3"/>
        <v>0</v>
      </c>
      <c r="V42" s="43">
        <f t="shared" si="3"/>
        <v>0</v>
      </c>
      <c r="W42" s="43">
        <f t="shared" si="3"/>
        <v>0</v>
      </c>
      <c r="X42" s="43">
        <f t="shared" si="3"/>
        <v>0</v>
      </c>
      <c r="Z42" s="46"/>
    </row>
    <row r="43" spans="1:26" x14ac:dyDescent="0.2">
      <c r="A43" s="27" t="s">
        <v>60</v>
      </c>
      <c r="B43" s="34">
        <f>'[16]Fixed Charges'!C43</f>
        <v>46.09</v>
      </c>
      <c r="C43" s="34">
        <f>'[16]Fixed Charges'!D43</f>
        <v>9.14</v>
      </c>
      <c r="D43" s="34">
        <f>'[16]Fixed Charges'!E43</f>
        <v>22.07</v>
      </c>
      <c r="E43" s="34">
        <f>'[16]Fixed Charges'!F43</f>
        <v>2.2200000000000002</v>
      </c>
      <c r="F43" s="34">
        <f>'[16]Fixed Charges'!G43</f>
        <v>29.16</v>
      </c>
      <c r="G43" s="34">
        <f>'[16]Fixed Charges'!H43</f>
        <v>0.26</v>
      </c>
      <c r="H43" s="34">
        <f>'[16]Fixed Charges'!I43</f>
        <v>108.42</v>
      </c>
      <c r="J43" s="38">
        <f>Hydel!J158</f>
        <v>46.09</v>
      </c>
      <c r="K43" s="38">
        <f>Hydel!J159</f>
        <v>9.14</v>
      </c>
      <c r="L43" s="38">
        <f>Hydel!J160</f>
        <v>22.07</v>
      </c>
      <c r="M43" s="38">
        <f>Hydel!J161</f>
        <v>2.2200000000000002</v>
      </c>
      <c r="N43" s="38">
        <f>Hydel!J162</f>
        <v>29.16</v>
      </c>
      <c r="O43" s="38">
        <f>Hydel!J163</f>
        <v>0.26</v>
      </c>
      <c r="P43" s="38">
        <f>Hydel!J164</f>
        <v>108.42</v>
      </c>
      <c r="R43" s="43">
        <f t="shared" si="4"/>
        <v>0</v>
      </c>
      <c r="S43" s="43">
        <f t="shared" si="3"/>
        <v>0</v>
      </c>
      <c r="T43" s="43">
        <f t="shared" si="3"/>
        <v>0</v>
      </c>
      <c r="U43" s="43">
        <f t="shared" si="3"/>
        <v>0</v>
      </c>
      <c r="V43" s="43">
        <f t="shared" si="3"/>
        <v>0</v>
      </c>
      <c r="W43" s="43">
        <f t="shared" si="3"/>
        <v>0</v>
      </c>
      <c r="X43" s="43">
        <f t="shared" si="3"/>
        <v>0</v>
      </c>
      <c r="Z43" s="46"/>
    </row>
    <row r="44" spans="1:26" ht="15" x14ac:dyDescent="0.25">
      <c r="A44" s="30" t="s">
        <v>80</v>
      </c>
      <c r="B44" s="35">
        <f>'[16]Fixed Charges'!C44</f>
        <v>2836.4100000000003</v>
      </c>
      <c r="C44" s="35">
        <f>'[16]Fixed Charges'!D44</f>
        <v>774.78</v>
      </c>
      <c r="D44" s="35">
        <f>'[16]Fixed Charges'!E44</f>
        <v>821.10000000000014</v>
      </c>
      <c r="E44" s="35">
        <f>'[16]Fixed Charges'!F44</f>
        <v>322.81000000000006</v>
      </c>
      <c r="F44" s="35">
        <f>'[16]Fixed Charges'!G44</f>
        <v>2013.26</v>
      </c>
      <c r="G44" s="35">
        <f>'[16]Fixed Charges'!H44</f>
        <v>82.35</v>
      </c>
      <c r="H44" s="35">
        <f>'[16]Fixed Charges'!I44</f>
        <v>6686.01</v>
      </c>
      <c r="J44" s="41">
        <f>SUM(J29:J43)</f>
        <v>2836.4100000000003</v>
      </c>
      <c r="K44" s="41">
        <f t="shared" ref="K44:P44" si="5">SUM(K29:K43)</f>
        <v>774.78</v>
      </c>
      <c r="L44" s="41">
        <f t="shared" si="5"/>
        <v>821.10000000000014</v>
      </c>
      <c r="M44" s="41">
        <f t="shared" si="5"/>
        <v>322.81000000000006</v>
      </c>
      <c r="N44" s="41">
        <f t="shared" si="5"/>
        <v>2013.26</v>
      </c>
      <c r="O44" s="41">
        <f t="shared" si="5"/>
        <v>82.35</v>
      </c>
      <c r="P44" s="41">
        <f t="shared" si="5"/>
        <v>6686.01</v>
      </c>
      <c r="R44" s="43">
        <f t="shared" ref="R44" si="6">B44-J44</f>
        <v>0</v>
      </c>
      <c r="S44" s="43">
        <f t="shared" si="3"/>
        <v>0</v>
      </c>
      <c r="T44" s="43">
        <f t="shared" si="3"/>
        <v>0</v>
      </c>
      <c r="U44" s="43">
        <f t="shared" si="3"/>
        <v>0</v>
      </c>
      <c r="V44" s="43">
        <f t="shared" si="3"/>
        <v>0</v>
      </c>
      <c r="W44" s="43">
        <f t="shared" si="3"/>
        <v>0</v>
      </c>
      <c r="X44" s="43">
        <f t="shared" si="3"/>
        <v>0</v>
      </c>
    </row>
    <row r="45" spans="1:26" x14ac:dyDescent="0.2">
      <c r="A45" s="27" t="s">
        <v>81</v>
      </c>
      <c r="B45" s="34">
        <f>'[16]Fixed Charges'!C45</f>
        <v>0</v>
      </c>
      <c r="C45" s="34">
        <f>'[16]Fixed Charges'!D45</f>
        <v>0</v>
      </c>
      <c r="D45" s="34">
        <f>'[16]Fixed Charges'!E45</f>
        <v>0</v>
      </c>
      <c r="E45" s="34">
        <f>'[16]Fixed Charges'!F45</f>
        <v>0</v>
      </c>
      <c r="F45" s="34">
        <f>'[16]Fixed Charges'!G45</f>
        <v>0</v>
      </c>
      <c r="G45" s="34">
        <f>'[16]Fixed Charges'!H45</f>
        <v>0</v>
      </c>
      <c r="H45" s="34">
        <f>'[16]Fixed Charges'!I45</f>
        <v>0</v>
      </c>
    </row>
    <row r="46" spans="1:26" x14ac:dyDescent="0.2">
      <c r="A46" s="27" t="s">
        <v>82</v>
      </c>
      <c r="B46" s="34">
        <f>'[16]Fixed Charges'!C46</f>
        <v>0</v>
      </c>
      <c r="C46" s="34">
        <f>'[16]Fixed Charges'!D46</f>
        <v>0</v>
      </c>
      <c r="D46" s="34">
        <f>'[16]Fixed Charges'!E46</f>
        <v>0</v>
      </c>
      <c r="E46" s="34">
        <f>'[16]Fixed Charges'!F46</f>
        <v>0</v>
      </c>
      <c r="F46" s="34">
        <f>'[16]Fixed Charges'!G46</f>
        <v>0</v>
      </c>
      <c r="G46" s="34">
        <f>'[16]Fixed Charges'!H46</f>
        <v>0</v>
      </c>
      <c r="H46" s="34">
        <f>'[16]Fixed Charges'!I46</f>
        <v>1790.09</v>
      </c>
    </row>
    <row r="47" spans="1:26" ht="15" x14ac:dyDescent="0.25">
      <c r="A47" s="30" t="s">
        <v>80</v>
      </c>
      <c r="B47" s="35">
        <f>'[16]Fixed Charges'!C47</f>
        <v>0</v>
      </c>
      <c r="C47" s="35">
        <f>'[16]Fixed Charges'!D47</f>
        <v>0</v>
      </c>
      <c r="D47" s="35">
        <f>'[16]Fixed Charges'!E47</f>
        <v>0</v>
      </c>
      <c r="E47" s="35">
        <f>'[16]Fixed Charges'!F47</f>
        <v>0</v>
      </c>
      <c r="F47" s="35">
        <f>'[16]Fixed Charges'!G47</f>
        <v>0</v>
      </c>
      <c r="G47" s="35">
        <f>'[16]Fixed Charges'!H47</f>
        <v>0</v>
      </c>
      <c r="H47" s="35">
        <f>'[16]Fixed Charges'!I47</f>
        <v>52.433899999999994</v>
      </c>
    </row>
    <row r="48" spans="1:26" x14ac:dyDescent="0.2">
      <c r="B48" s="22">
        <f>'[16]Fixed Charges'!C48</f>
        <v>2836.4100000000003</v>
      </c>
      <c r="C48" s="22">
        <f>'[16]Fixed Charges'!D48</f>
        <v>774.78</v>
      </c>
      <c r="D48" s="22">
        <f>'[16]Fixed Charges'!E48</f>
        <v>821.10000000000014</v>
      </c>
      <c r="E48" s="22">
        <f>'[16]Fixed Charges'!F48</f>
        <v>322.81000000000006</v>
      </c>
      <c r="F48" s="22">
        <f>'[16]Fixed Charges'!G48</f>
        <v>2013.26</v>
      </c>
      <c r="G48" s="22">
        <f>'[16]Fixed Charges'!H48</f>
        <v>82.35</v>
      </c>
      <c r="H48" s="22">
        <f>'[16]Fixed Charges'!I48</f>
        <v>8528.5339000000004</v>
      </c>
    </row>
    <row r="49" spans="1:25" ht="15" x14ac:dyDescent="0.25">
      <c r="A49" s="24" t="s">
        <v>85</v>
      </c>
      <c r="C49" s="23" t="s">
        <v>83</v>
      </c>
      <c r="J49" s="37" t="s">
        <v>84</v>
      </c>
    </row>
    <row r="50" spans="1:25" ht="30" x14ac:dyDescent="0.2">
      <c r="A50" s="25" t="s">
        <v>63</v>
      </c>
      <c r="B50" s="25" t="s">
        <v>65</v>
      </c>
      <c r="C50" s="25" t="s">
        <v>64</v>
      </c>
      <c r="D50" s="26" t="s">
        <v>67</v>
      </c>
      <c r="E50" s="25" t="s">
        <v>68</v>
      </c>
      <c r="F50" s="25" t="s">
        <v>66</v>
      </c>
      <c r="G50" s="25" t="s">
        <v>69</v>
      </c>
      <c r="H50" s="25" t="s">
        <v>70</v>
      </c>
      <c r="J50" s="25" t="s">
        <v>65</v>
      </c>
      <c r="K50" s="25" t="s">
        <v>64</v>
      </c>
      <c r="L50" s="26" t="s">
        <v>67</v>
      </c>
      <c r="M50" s="25" t="s">
        <v>68</v>
      </c>
      <c r="N50" s="25" t="s">
        <v>66</v>
      </c>
      <c r="O50" s="25" t="s">
        <v>69</v>
      </c>
      <c r="P50" s="25" t="s">
        <v>70</v>
      </c>
    </row>
    <row r="51" spans="1:25" x14ac:dyDescent="0.2">
      <c r="A51" s="27" t="s">
        <v>71</v>
      </c>
      <c r="B51" s="34">
        <f>'[16]Fixed Charges'!C53</f>
        <v>312.97000000000003</v>
      </c>
      <c r="C51" s="34">
        <f>'[16]Fixed Charges'!D53</f>
        <v>34.56</v>
      </c>
      <c r="D51" s="34">
        <f>'[16]Fixed Charges'!E53</f>
        <v>0</v>
      </c>
      <c r="E51" s="34">
        <f>'[16]Fixed Charges'!F53</f>
        <v>34.49</v>
      </c>
      <c r="F51" s="34">
        <f>'[16]Fixed Charges'!G53</f>
        <v>142.36000000000001</v>
      </c>
      <c r="G51" s="34">
        <f>'[16]Fixed Charges'!H53</f>
        <v>9.44</v>
      </c>
      <c r="H51" s="34">
        <f>'[16]Fixed Charges'!I53</f>
        <v>514.94000000000005</v>
      </c>
      <c r="J51" s="38">
        <f>Thermal!L27</f>
        <v>312.97000000000003</v>
      </c>
      <c r="K51" s="38">
        <f>Thermal!L28</f>
        <v>34.56</v>
      </c>
      <c r="L51" s="38">
        <f>Thermal!L29</f>
        <v>0</v>
      </c>
      <c r="M51" s="38">
        <f>Thermal!L30</f>
        <v>34.49</v>
      </c>
      <c r="N51" s="38">
        <f>Thermal!L31</f>
        <v>142.36000000000001</v>
      </c>
      <c r="O51" s="38">
        <f>Thermal!L32</f>
        <v>9.44</v>
      </c>
      <c r="P51" s="38">
        <f>Thermal!L33</f>
        <v>514.94000000000005</v>
      </c>
      <c r="R51" s="44">
        <f>B51-J51</f>
        <v>0</v>
      </c>
      <c r="S51" s="44">
        <f t="shared" ref="S51:X51" si="7">C51-K51</f>
        <v>0</v>
      </c>
      <c r="T51" s="44">
        <f t="shared" si="7"/>
        <v>0</v>
      </c>
      <c r="U51" s="44">
        <f t="shared" si="7"/>
        <v>0</v>
      </c>
      <c r="V51" s="44">
        <f t="shared" si="7"/>
        <v>0</v>
      </c>
      <c r="W51" s="44">
        <f t="shared" si="7"/>
        <v>0</v>
      </c>
      <c r="X51" s="44">
        <f t="shared" si="7"/>
        <v>0</v>
      </c>
      <c r="Y51" s="44"/>
    </row>
    <row r="52" spans="1:25" x14ac:dyDescent="0.2">
      <c r="A52" s="27" t="s">
        <v>72</v>
      </c>
      <c r="B52" s="34">
        <f>'[16]Fixed Charges'!C54</f>
        <v>312.97000000000003</v>
      </c>
      <c r="C52" s="34">
        <f>'[16]Fixed Charges'!D54</f>
        <v>23.86</v>
      </c>
      <c r="D52" s="34">
        <f>'[16]Fixed Charges'!E54</f>
        <v>0</v>
      </c>
      <c r="E52" s="34">
        <f>'[16]Fixed Charges'!F54</f>
        <v>36.5</v>
      </c>
      <c r="F52" s="34">
        <f>'[16]Fixed Charges'!G54</f>
        <v>154.54</v>
      </c>
      <c r="G52" s="34">
        <f>'[16]Fixed Charges'!H54</f>
        <v>9.44</v>
      </c>
      <c r="H52" s="34">
        <f>'[16]Fixed Charges'!I54</f>
        <v>518.42999999999995</v>
      </c>
      <c r="J52" s="38">
        <f>Thermal!L46</f>
        <v>312.97000000000003</v>
      </c>
      <c r="K52" s="38">
        <f>Thermal!L47</f>
        <v>23.86</v>
      </c>
      <c r="L52" s="38">
        <f>Thermal!L48</f>
        <v>0</v>
      </c>
      <c r="M52" s="38">
        <f>Thermal!L49</f>
        <v>36.5</v>
      </c>
      <c r="N52" s="38">
        <f>Thermal!L50</f>
        <v>154.54</v>
      </c>
      <c r="O52" s="38">
        <f>Thermal!L51</f>
        <v>9.44</v>
      </c>
      <c r="P52" s="38">
        <f>Thermal!L52</f>
        <v>518.42999999999995</v>
      </c>
      <c r="R52" s="44">
        <f t="shared" ref="R52:R66" si="8">B52-J52</f>
        <v>0</v>
      </c>
      <c r="S52" s="44">
        <f t="shared" ref="S52:S66" si="9">C52-K52</f>
        <v>0</v>
      </c>
      <c r="T52" s="44">
        <f t="shared" ref="T52:T66" si="10">D52-L52</f>
        <v>0</v>
      </c>
      <c r="U52" s="44">
        <f t="shared" ref="U52:U66" si="11">E52-M52</f>
        <v>0</v>
      </c>
      <c r="V52" s="44">
        <f t="shared" ref="V52:V66" si="12">F52-N52</f>
        <v>0</v>
      </c>
      <c r="W52" s="44">
        <f t="shared" ref="W52:W66" si="13">G52-O52</f>
        <v>0</v>
      </c>
      <c r="X52" s="44">
        <f t="shared" ref="X52:X66" si="14">H52-P52</f>
        <v>0</v>
      </c>
    </row>
    <row r="53" spans="1:25" x14ac:dyDescent="0.2">
      <c r="A53" s="27" t="s">
        <v>73</v>
      </c>
      <c r="B53" s="34">
        <f>'[16]Fixed Charges'!C55</f>
        <v>588.66999999999996</v>
      </c>
      <c r="C53" s="34">
        <f>'[16]Fixed Charges'!D55</f>
        <v>174.95</v>
      </c>
      <c r="D53" s="34">
        <f>'[16]Fixed Charges'!E55</f>
        <v>188.83</v>
      </c>
      <c r="E53" s="34">
        <f>'[16]Fixed Charges'!F55</f>
        <v>62.19</v>
      </c>
      <c r="F53" s="34">
        <f>'[16]Fixed Charges'!G55</f>
        <v>317.77999999999997</v>
      </c>
      <c r="G53" s="34">
        <f>'[16]Fixed Charges'!H55</f>
        <v>14.25</v>
      </c>
      <c r="H53" s="34">
        <f>'[16]Fixed Charges'!I55</f>
        <v>1318.1699999999998</v>
      </c>
      <c r="J53" s="38">
        <f>Thermal!L65</f>
        <v>588.66999999999996</v>
      </c>
      <c r="K53" s="38">
        <f>Thermal!L66</f>
        <v>174.95</v>
      </c>
      <c r="L53" s="38">
        <f>Thermal!L67</f>
        <v>188.83</v>
      </c>
      <c r="M53" s="38">
        <f>Thermal!L68</f>
        <v>62.19</v>
      </c>
      <c r="N53" s="38">
        <f>Thermal!L69</f>
        <v>317.77999999999997</v>
      </c>
      <c r="O53" s="38">
        <f>Thermal!L70</f>
        <v>14.25</v>
      </c>
      <c r="P53" s="38">
        <f>Thermal!L71</f>
        <v>1318.1699999999998</v>
      </c>
      <c r="R53" s="44">
        <f t="shared" si="8"/>
        <v>0</v>
      </c>
      <c r="S53" s="44">
        <f t="shared" si="9"/>
        <v>0</v>
      </c>
      <c r="T53" s="44">
        <f t="shared" si="10"/>
        <v>0</v>
      </c>
      <c r="U53" s="44">
        <f t="shared" si="11"/>
        <v>0</v>
      </c>
      <c r="V53" s="44">
        <f t="shared" si="12"/>
        <v>0</v>
      </c>
      <c r="W53" s="44">
        <f t="shared" si="13"/>
        <v>0</v>
      </c>
      <c r="X53" s="44">
        <f t="shared" si="14"/>
        <v>0</v>
      </c>
    </row>
    <row r="54" spans="1:25" x14ac:dyDescent="0.2">
      <c r="A54" s="27" t="s">
        <v>74</v>
      </c>
      <c r="B54" s="34"/>
      <c r="C54" s="34"/>
      <c r="D54" s="34"/>
      <c r="E54" s="34"/>
      <c r="F54" s="34"/>
      <c r="G54" s="34"/>
      <c r="H54" s="34"/>
      <c r="J54" s="38"/>
      <c r="K54" s="38"/>
      <c r="L54" s="38"/>
      <c r="M54" s="38"/>
      <c r="N54" s="38"/>
      <c r="O54" s="38"/>
      <c r="P54" s="38"/>
      <c r="R54" s="44">
        <f t="shared" si="8"/>
        <v>0</v>
      </c>
      <c r="S54" s="44">
        <f t="shared" si="9"/>
        <v>0</v>
      </c>
      <c r="T54" s="44">
        <f t="shared" si="10"/>
        <v>0</v>
      </c>
      <c r="U54" s="44">
        <f t="shared" si="11"/>
        <v>0</v>
      </c>
      <c r="V54" s="44">
        <f t="shared" si="12"/>
        <v>0</v>
      </c>
      <c r="W54" s="44">
        <f t="shared" si="13"/>
        <v>0</v>
      </c>
      <c r="X54" s="44">
        <f t="shared" si="14"/>
        <v>0</v>
      </c>
    </row>
    <row r="55" spans="1:25" x14ac:dyDescent="0.2">
      <c r="A55" s="27" t="s">
        <v>75</v>
      </c>
      <c r="B55" s="34">
        <f>'[16]Fixed Charges'!C56</f>
        <v>257.5</v>
      </c>
      <c r="C55" s="34">
        <f>'[16]Fixed Charges'!D56</f>
        <v>18.309999999999999</v>
      </c>
      <c r="D55" s="34">
        <f>'[16]Fixed Charges'!E56</f>
        <v>0</v>
      </c>
      <c r="E55" s="34">
        <f>'[16]Fixed Charges'!F56</f>
        <v>29.28</v>
      </c>
      <c r="F55" s="34">
        <f>'[16]Fixed Charges'!G56</f>
        <v>158.84</v>
      </c>
      <c r="G55" s="34">
        <f>'[16]Fixed Charges'!H56</f>
        <v>10.73</v>
      </c>
      <c r="H55" s="34">
        <f>'[16]Fixed Charges'!I56</f>
        <v>453.20000000000005</v>
      </c>
      <c r="J55" s="38">
        <f>Thermal!L103</f>
        <v>257.5</v>
      </c>
      <c r="K55" s="38">
        <f>Thermal!L104</f>
        <v>18.309999999999999</v>
      </c>
      <c r="L55" s="38">
        <f>Thermal!L105</f>
        <v>0</v>
      </c>
      <c r="M55" s="38">
        <f>Thermal!L106</f>
        <v>29.28</v>
      </c>
      <c r="N55" s="38">
        <f>Thermal!L107</f>
        <v>158.84</v>
      </c>
      <c r="O55" s="38">
        <f>Thermal!L108</f>
        <v>10.73</v>
      </c>
      <c r="P55" s="38">
        <f>Thermal!L109</f>
        <v>453.20000000000005</v>
      </c>
      <c r="R55" s="44">
        <f t="shared" si="8"/>
        <v>0</v>
      </c>
      <c r="S55" s="44">
        <f t="shared" si="9"/>
        <v>0</v>
      </c>
      <c r="T55" s="44">
        <f t="shared" si="10"/>
        <v>0</v>
      </c>
      <c r="U55" s="44">
        <f t="shared" si="11"/>
        <v>0</v>
      </c>
      <c r="V55" s="44">
        <f t="shared" si="12"/>
        <v>0</v>
      </c>
      <c r="W55" s="44">
        <f t="shared" si="13"/>
        <v>0</v>
      </c>
      <c r="X55" s="44">
        <f t="shared" si="14"/>
        <v>0</v>
      </c>
    </row>
    <row r="56" spans="1:25" x14ac:dyDescent="0.2">
      <c r="A56" s="27" t="s">
        <v>76</v>
      </c>
      <c r="B56" s="34">
        <f>'[16]Fixed Charges'!C57</f>
        <v>308.99</v>
      </c>
      <c r="C56" s="34">
        <f>'[16]Fixed Charges'!D57</f>
        <v>116.31</v>
      </c>
      <c r="D56" s="34">
        <f>'[16]Fixed Charges'!E57</f>
        <v>95.21</v>
      </c>
      <c r="E56" s="34">
        <f>'[16]Fixed Charges'!F57</f>
        <v>37.46</v>
      </c>
      <c r="F56" s="34">
        <f>'[16]Fixed Charges'!G57</f>
        <v>237.1</v>
      </c>
      <c r="G56" s="34">
        <f>'[16]Fixed Charges'!H57</f>
        <v>12.87</v>
      </c>
      <c r="H56" s="34">
        <f>'[16]Fixed Charges'!I57</f>
        <v>782.2</v>
      </c>
      <c r="J56" s="38">
        <f>Thermal!L122</f>
        <v>308.99</v>
      </c>
      <c r="K56" s="38">
        <f>Thermal!L123</f>
        <v>116.31</v>
      </c>
      <c r="L56" s="38">
        <f>Thermal!L124</f>
        <v>95.21</v>
      </c>
      <c r="M56" s="38">
        <f>Thermal!L125</f>
        <v>37.46</v>
      </c>
      <c r="N56" s="38">
        <f>Thermal!L126</f>
        <v>237.1</v>
      </c>
      <c r="O56" s="38">
        <f>Thermal!L127</f>
        <v>12.87</v>
      </c>
      <c r="P56" s="38">
        <f>Thermal!L128</f>
        <v>782.2</v>
      </c>
      <c r="R56" s="44">
        <f t="shared" si="8"/>
        <v>0</v>
      </c>
      <c r="S56" s="44">
        <f t="shared" si="9"/>
        <v>0</v>
      </c>
      <c r="T56" s="44">
        <f t="shared" si="10"/>
        <v>0</v>
      </c>
      <c r="U56" s="44">
        <f t="shared" si="11"/>
        <v>0</v>
      </c>
      <c r="V56" s="44">
        <f t="shared" si="12"/>
        <v>0</v>
      </c>
      <c r="W56" s="44">
        <f t="shared" si="13"/>
        <v>0</v>
      </c>
      <c r="X56" s="44">
        <f t="shared" si="14"/>
        <v>0</v>
      </c>
    </row>
    <row r="57" spans="1:25" x14ac:dyDescent="0.2">
      <c r="A57" s="27" t="s">
        <v>51</v>
      </c>
      <c r="B57" s="34">
        <f>'[16]Fixed Charges'!C58</f>
        <v>496.8</v>
      </c>
      <c r="C57" s="34">
        <f>'[16]Fixed Charges'!D58</f>
        <v>267.02999999999997</v>
      </c>
      <c r="D57" s="34">
        <f>'[16]Fixed Charges'!E58</f>
        <v>395.72</v>
      </c>
      <c r="E57" s="34">
        <f>'[16]Fixed Charges'!F58</f>
        <v>82.97</v>
      </c>
      <c r="F57" s="34">
        <f>'[16]Fixed Charges'!G58</f>
        <v>492.62</v>
      </c>
      <c r="G57" s="34">
        <f>'[16]Fixed Charges'!H58</f>
        <v>16.43</v>
      </c>
      <c r="H57" s="34">
        <f>'[16]Fixed Charges'!I58</f>
        <v>1718.7099999999998</v>
      </c>
      <c r="J57" s="38">
        <f>Thermal!L141</f>
        <v>496.8</v>
      </c>
      <c r="K57" s="38">
        <f>Thermal!L142</f>
        <v>267.02999999999997</v>
      </c>
      <c r="L57" s="38">
        <f>Thermal!L143</f>
        <v>395.72</v>
      </c>
      <c r="M57" s="38">
        <f>Thermal!L144</f>
        <v>82.97</v>
      </c>
      <c r="N57" s="38">
        <f>Thermal!L145</f>
        <v>492.62</v>
      </c>
      <c r="O57" s="38">
        <f>Thermal!L146</f>
        <v>16.43</v>
      </c>
      <c r="P57" s="38">
        <f>Thermal!L147</f>
        <v>1718.7099999999998</v>
      </c>
      <c r="R57" s="44">
        <f t="shared" si="8"/>
        <v>0</v>
      </c>
      <c r="S57" s="44">
        <f t="shared" si="9"/>
        <v>0</v>
      </c>
      <c r="T57" s="44">
        <f t="shared" si="10"/>
        <v>0</v>
      </c>
      <c r="U57" s="44">
        <f t="shared" si="11"/>
        <v>0</v>
      </c>
      <c r="V57" s="44">
        <f t="shared" si="12"/>
        <v>0</v>
      </c>
      <c r="W57" s="44">
        <f t="shared" si="13"/>
        <v>0</v>
      </c>
      <c r="X57" s="44">
        <f t="shared" si="14"/>
        <v>0</v>
      </c>
    </row>
    <row r="58" spans="1:25" x14ac:dyDescent="0.2">
      <c r="A58" s="27" t="s">
        <v>53</v>
      </c>
      <c r="B58" s="34">
        <f>'[16]Fixed Charges'!C59</f>
        <v>207.74</v>
      </c>
      <c r="C58" s="34">
        <f>'[16]Fixed Charges'!D59</f>
        <v>59.07</v>
      </c>
      <c r="D58" s="34">
        <f>'[16]Fixed Charges'!E59</f>
        <v>0</v>
      </c>
      <c r="E58" s="34">
        <f>'[16]Fixed Charges'!F59</f>
        <v>8.82</v>
      </c>
      <c r="F58" s="34">
        <f>'[16]Fixed Charges'!G59</f>
        <v>127.36</v>
      </c>
      <c r="G58" s="34">
        <f>'[16]Fixed Charges'!H59</f>
        <v>1.76</v>
      </c>
      <c r="H58" s="34">
        <f>'[16]Fixed Charges'!I59</f>
        <v>401.23</v>
      </c>
      <c r="J58" s="38">
        <f>Hydel!L25</f>
        <v>207.74</v>
      </c>
      <c r="K58" s="38">
        <f>Hydel!L26</f>
        <v>59.07</v>
      </c>
      <c r="L58" s="38">
        <f>Hydel!L27</f>
        <v>0</v>
      </c>
      <c r="M58" s="38">
        <f>Hydel!L28</f>
        <v>8.82</v>
      </c>
      <c r="N58" s="38">
        <f>Hydel!L29</f>
        <v>127.36</v>
      </c>
      <c r="O58" s="38">
        <f>Hydel!L30</f>
        <v>1.76</v>
      </c>
      <c r="P58" s="38">
        <f>Hydel!L31</f>
        <v>401.23</v>
      </c>
      <c r="R58" s="44">
        <f t="shared" si="8"/>
        <v>0</v>
      </c>
      <c r="S58" s="44">
        <f t="shared" si="9"/>
        <v>0</v>
      </c>
      <c r="T58" s="44">
        <f t="shared" si="10"/>
        <v>0</v>
      </c>
      <c r="U58" s="44">
        <f t="shared" si="11"/>
        <v>0</v>
      </c>
      <c r="V58" s="44">
        <f t="shared" si="12"/>
        <v>0</v>
      </c>
      <c r="W58" s="44">
        <f t="shared" si="13"/>
        <v>0</v>
      </c>
      <c r="X58" s="44">
        <f t="shared" si="14"/>
        <v>0</v>
      </c>
    </row>
    <row r="59" spans="1:25" x14ac:dyDescent="0.2">
      <c r="A59" s="27" t="s">
        <v>54</v>
      </c>
      <c r="B59" s="34">
        <f>'[16]Fixed Charges'!C60</f>
        <v>210.31</v>
      </c>
      <c r="C59" s="34">
        <f>'[16]Fixed Charges'!D60</f>
        <v>59.13</v>
      </c>
      <c r="D59" s="34">
        <f>'[16]Fixed Charges'!E60</f>
        <v>30.08</v>
      </c>
      <c r="E59" s="34">
        <f>'[16]Fixed Charges'!F60</f>
        <v>11.96</v>
      </c>
      <c r="F59" s="34">
        <f>'[16]Fixed Charges'!G60</f>
        <v>224.75</v>
      </c>
      <c r="G59" s="34">
        <f>'[16]Fixed Charges'!H60</f>
        <v>8.01</v>
      </c>
      <c r="H59" s="34">
        <f>'[16]Fixed Charges'!I60</f>
        <v>528.22</v>
      </c>
      <c r="J59" s="38">
        <f>Hydel!L44</f>
        <v>210.31</v>
      </c>
      <c r="K59" s="38">
        <f>Hydel!L45</f>
        <v>59.13</v>
      </c>
      <c r="L59" s="38">
        <f>Hydel!L46</f>
        <v>30.08</v>
      </c>
      <c r="M59" s="38">
        <f>Hydel!L47</f>
        <v>11.96</v>
      </c>
      <c r="N59" s="38">
        <f>Hydel!L48</f>
        <v>224.75</v>
      </c>
      <c r="O59" s="38">
        <f>Hydel!L49</f>
        <v>8.01</v>
      </c>
      <c r="P59" s="38">
        <f>Hydel!L50</f>
        <v>528.22</v>
      </c>
      <c r="R59" s="44">
        <f t="shared" si="8"/>
        <v>0</v>
      </c>
      <c r="S59" s="44">
        <f t="shared" si="9"/>
        <v>0</v>
      </c>
      <c r="T59" s="44">
        <f t="shared" si="10"/>
        <v>0</v>
      </c>
      <c r="U59" s="44">
        <f t="shared" si="11"/>
        <v>0</v>
      </c>
      <c r="V59" s="44">
        <f t="shared" si="12"/>
        <v>0</v>
      </c>
      <c r="W59" s="44">
        <f t="shared" si="13"/>
        <v>0</v>
      </c>
      <c r="X59" s="44">
        <f t="shared" si="14"/>
        <v>0</v>
      </c>
    </row>
    <row r="60" spans="1:25" x14ac:dyDescent="0.2">
      <c r="A60" s="27" t="s">
        <v>77</v>
      </c>
      <c r="B60" s="34">
        <f>'[16]Fixed Charges'!C61</f>
        <v>64.180000000000007</v>
      </c>
      <c r="C60" s="34">
        <f>'[16]Fixed Charges'!D61</f>
        <v>1.04</v>
      </c>
      <c r="D60" s="34">
        <f>'[16]Fixed Charges'!E61</f>
        <v>0</v>
      </c>
      <c r="E60" s="34">
        <f>'[16]Fixed Charges'!F61</f>
        <v>1.61</v>
      </c>
      <c r="F60" s="34">
        <f>'[16]Fixed Charges'!G61</f>
        <v>8.07</v>
      </c>
      <c r="G60" s="34">
        <f>'[16]Fixed Charges'!H61</f>
        <v>0.56000000000000005</v>
      </c>
      <c r="H60" s="34">
        <f>'[16]Fixed Charges'!I61</f>
        <v>74.34</v>
      </c>
      <c r="J60" s="38">
        <f>Hydel!L63</f>
        <v>64.180000000000007</v>
      </c>
      <c r="K60" s="38">
        <f>Hydel!L64</f>
        <v>1.04</v>
      </c>
      <c r="L60" s="38">
        <f>Hydel!L65</f>
        <v>0</v>
      </c>
      <c r="M60" s="38">
        <f>Hydel!L66</f>
        <v>1.61</v>
      </c>
      <c r="N60" s="38">
        <f>Hydel!L67</f>
        <v>8.07</v>
      </c>
      <c r="O60" s="38">
        <f>Hydel!L68</f>
        <v>0.56000000000000005</v>
      </c>
      <c r="P60" s="38">
        <f>Hydel!L69</f>
        <v>74.34</v>
      </c>
      <c r="R60" s="44">
        <f t="shared" si="8"/>
        <v>0</v>
      </c>
      <c r="S60" s="44">
        <f t="shared" si="9"/>
        <v>0</v>
      </c>
      <c r="T60" s="44">
        <f t="shared" si="10"/>
        <v>0</v>
      </c>
      <c r="U60" s="44">
        <f t="shared" si="11"/>
        <v>0</v>
      </c>
      <c r="V60" s="44">
        <f t="shared" si="12"/>
        <v>0</v>
      </c>
      <c r="W60" s="44">
        <f t="shared" si="13"/>
        <v>0</v>
      </c>
      <c r="X60" s="44">
        <f t="shared" si="14"/>
        <v>0</v>
      </c>
    </row>
    <row r="61" spans="1:25" x14ac:dyDescent="0.2">
      <c r="A61" s="27" t="s">
        <v>78</v>
      </c>
      <c r="B61" s="34">
        <f>'[16]Fixed Charges'!C62</f>
        <v>9.67</v>
      </c>
      <c r="C61" s="34">
        <f>'[16]Fixed Charges'!D62</f>
        <v>0.34</v>
      </c>
      <c r="D61" s="34">
        <f>'[16]Fixed Charges'!E62</f>
        <v>0</v>
      </c>
      <c r="E61" s="34">
        <f>'[16]Fixed Charges'!F62</f>
        <v>0.27</v>
      </c>
      <c r="F61" s="34">
        <f>'[16]Fixed Charges'!G62</f>
        <v>1.94</v>
      </c>
      <c r="G61" s="34">
        <f>'[16]Fixed Charges'!H62</f>
        <v>0.1</v>
      </c>
      <c r="H61" s="34">
        <f>'[16]Fixed Charges'!I62</f>
        <v>12.12</v>
      </c>
      <c r="J61" s="38">
        <f>Hydel!L82</f>
        <v>9.67</v>
      </c>
      <c r="K61" s="38">
        <f>Hydel!L83</f>
        <v>0.34</v>
      </c>
      <c r="L61" s="38">
        <f>Hydel!L84</f>
        <v>0</v>
      </c>
      <c r="M61" s="38">
        <f>Hydel!L85</f>
        <v>0.27</v>
      </c>
      <c r="N61" s="38">
        <f>Hydel!L86</f>
        <v>1.94</v>
      </c>
      <c r="O61" s="38">
        <f>Hydel!L87</f>
        <v>0.1</v>
      </c>
      <c r="P61" s="38">
        <f>Hydel!L88</f>
        <v>12.12</v>
      </c>
      <c r="R61" s="44">
        <f t="shared" si="8"/>
        <v>0</v>
      </c>
      <c r="S61" s="44">
        <f t="shared" si="9"/>
        <v>0</v>
      </c>
      <c r="T61" s="44">
        <f t="shared" si="10"/>
        <v>0</v>
      </c>
      <c r="U61" s="44">
        <f t="shared" si="11"/>
        <v>0</v>
      </c>
      <c r="V61" s="44">
        <f t="shared" si="12"/>
        <v>0</v>
      </c>
      <c r="W61" s="44">
        <f t="shared" si="13"/>
        <v>0</v>
      </c>
      <c r="X61" s="44">
        <f t="shared" si="14"/>
        <v>0</v>
      </c>
    </row>
    <row r="62" spans="1:25" x14ac:dyDescent="0.2">
      <c r="A62" s="27" t="s">
        <v>79</v>
      </c>
      <c r="B62" s="34">
        <f>'[16]Fixed Charges'!C63</f>
        <v>9.51</v>
      </c>
      <c r="C62" s="34">
        <f>'[16]Fixed Charges'!D63</f>
        <v>0.57999999999999996</v>
      </c>
      <c r="D62" s="34">
        <f>'[16]Fixed Charges'!E63</f>
        <v>0.78</v>
      </c>
      <c r="E62" s="34">
        <f>'[16]Fixed Charges'!F63</f>
        <v>0.28000000000000003</v>
      </c>
      <c r="F62" s="34">
        <f>'[16]Fixed Charges'!G63</f>
        <v>1.97</v>
      </c>
      <c r="G62" s="34">
        <f>'[16]Fixed Charges'!H63</f>
        <v>0.1</v>
      </c>
      <c r="H62" s="34">
        <f>'[16]Fixed Charges'!I63</f>
        <v>13.02</v>
      </c>
      <c r="J62" s="38">
        <f>Hydel!L101</f>
        <v>9.51</v>
      </c>
      <c r="K62" s="38">
        <f>Hydel!L102</f>
        <v>0.57999999999999996</v>
      </c>
      <c r="L62" s="38">
        <f>Hydel!L103</f>
        <v>0.78</v>
      </c>
      <c r="M62" s="38">
        <f>Hydel!L104</f>
        <v>0.28000000000000003</v>
      </c>
      <c r="N62" s="38">
        <f>Hydel!L105</f>
        <v>1.97</v>
      </c>
      <c r="O62" s="38">
        <f>Hydel!L106</f>
        <v>0.1</v>
      </c>
      <c r="P62" s="38">
        <f>Hydel!L107</f>
        <v>13.02</v>
      </c>
      <c r="R62" s="44">
        <f t="shared" si="8"/>
        <v>0</v>
      </c>
      <c r="S62" s="44">
        <f t="shared" si="9"/>
        <v>0</v>
      </c>
      <c r="T62" s="44">
        <f t="shared" si="10"/>
        <v>0</v>
      </c>
      <c r="U62" s="44">
        <f t="shared" si="11"/>
        <v>0</v>
      </c>
      <c r="V62" s="44">
        <f t="shared" si="12"/>
        <v>0</v>
      </c>
      <c r="W62" s="44">
        <f t="shared" si="13"/>
        <v>0</v>
      </c>
      <c r="X62" s="44">
        <f t="shared" si="14"/>
        <v>0</v>
      </c>
    </row>
    <row r="63" spans="1:25" x14ac:dyDescent="0.2">
      <c r="A63" s="27" t="s">
        <v>58</v>
      </c>
      <c r="B63" s="34">
        <f>'[16]Fixed Charges'!C64</f>
        <v>65.63</v>
      </c>
      <c r="C63" s="34">
        <f>'[16]Fixed Charges'!D64</f>
        <v>11.14</v>
      </c>
      <c r="D63" s="34">
        <f>'[16]Fixed Charges'!E64</f>
        <v>13.37</v>
      </c>
      <c r="E63" s="34">
        <f>'[16]Fixed Charges'!F64</f>
        <v>2.97</v>
      </c>
      <c r="F63" s="34">
        <f>'[16]Fixed Charges'!G64</f>
        <v>43.03</v>
      </c>
      <c r="G63" s="34">
        <f>'[16]Fixed Charges'!H64</f>
        <v>1.38</v>
      </c>
      <c r="H63" s="34">
        <f>'[16]Fixed Charges'!I64</f>
        <v>134.76</v>
      </c>
      <c r="J63" s="38">
        <f>Hydel!L120</f>
        <v>65.63</v>
      </c>
      <c r="K63" s="38">
        <f>Hydel!L121</f>
        <v>11.14</v>
      </c>
      <c r="L63" s="38">
        <f>Hydel!L122</f>
        <v>13.37</v>
      </c>
      <c r="M63" s="38">
        <f>Hydel!L123</f>
        <v>2.97</v>
      </c>
      <c r="N63" s="38">
        <f>Hydel!L124</f>
        <v>43.03</v>
      </c>
      <c r="O63" s="38">
        <f>Hydel!L125</f>
        <v>1.38</v>
      </c>
      <c r="P63" s="38">
        <f>Hydel!L126</f>
        <v>134.76</v>
      </c>
      <c r="R63" s="44">
        <f t="shared" si="8"/>
        <v>0</v>
      </c>
      <c r="S63" s="44">
        <f t="shared" si="9"/>
        <v>0</v>
      </c>
      <c r="T63" s="44">
        <f t="shared" si="10"/>
        <v>0</v>
      </c>
      <c r="U63" s="44">
        <f t="shared" si="11"/>
        <v>0</v>
      </c>
      <c r="V63" s="44">
        <f t="shared" si="12"/>
        <v>0</v>
      </c>
      <c r="W63" s="44">
        <f t="shared" si="13"/>
        <v>0</v>
      </c>
      <c r="X63" s="44">
        <f t="shared" si="14"/>
        <v>0</v>
      </c>
    </row>
    <row r="64" spans="1:25" x14ac:dyDescent="0.2">
      <c r="A64" s="27" t="s">
        <v>59</v>
      </c>
      <c r="B64" s="34">
        <f>'[16]Fixed Charges'!C65</f>
        <v>66.16</v>
      </c>
      <c r="C64" s="34">
        <f>'[16]Fixed Charges'!D65</f>
        <v>27.33</v>
      </c>
      <c r="D64" s="34">
        <f>'[16]Fixed Charges'!E65</f>
        <v>48.64</v>
      </c>
      <c r="E64" s="34">
        <f>'[16]Fixed Charges'!F65</f>
        <v>5.4</v>
      </c>
      <c r="F64" s="34">
        <f>'[16]Fixed Charges'!G65</f>
        <v>102.41</v>
      </c>
      <c r="G64" s="34">
        <f>'[16]Fixed Charges'!H65</f>
        <v>0.35</v>
      </c>
      <c r="H64" s="34">
        <f>'[16]Fixed Charges'!I65</f>
        <v>249.59</v>
      </c>
      <c r="J64" s="38">
        <f>Hydel!L139</f>
        <v>66.16</v>
      </c>
      <c r="K64" s="38">
        <f>Hydel!L140</f>
        <v>27.33</v>
      </c>
      <c r="L64" s="38">
        <f>Hydel!L141</f>
        <v>48.64</v>
      </c>
      <c r="M64" s="38">
        <f>Hydel!L142</f>
        <v>5.4</v>
      </c>
      <c r="N64" s="38">
        <f>Hydel!L143</f>
        <v>102.41</v>
      </c>
      <c r="O64" s="38">
        <f>Hydel!L144</f>
        <v>0.35</v>
      </c>
      <c r="P64" s="38">
        <f>Hydel!L145</f>
        <v>249.59</v>
      </c>
      <c r="R64" s="44">
        <f t="shared" si="8"/>
        <v>0</v>
      </c>
      <c r="S64" s="44">
        <f t="shared" si="9"/>
        <v>0</v>
      </c>
      <c r="T64" s="44">
        <f t="shared" si="10"/>
        <v>0</v>
      </c>
      <c r="U64" s="44">
        <f t="shared" si="11"/>
        <v>0</v>
      </c>
      <c r="V64" s="44">
        <f t="shared" si="12"/>
        <v>0</v>
      </c>
      <c r="W64" s="44">
        <f t="shared" si="13"/>
        <v>0</v>
      </c>
      <c r="X64" s="44">
        <f t="shared" si="14"/>
        <v>0</v>
      </c>
    </row>
    <row r="65" spans="1:24" x14ac:dyDescent="0.2">
      <c r="A65" s="27" t="s">
        <v>60</v>
      </c>
      <c r="B65" s="34">
        <f>'[16]Fixed Charges'!C66</f>
        <v>48.04</v>
      </c>
      <c r="C65" s="34">
        <f>'[16]Fixed Charges'!D66</f>
        <v>9.14</v>
      </c>
      <c r="D65" s="34">
        <f>'[16]Fixed Charges'!E66</f>
        <v>21.11</v>
      </c>
      <c r="E65" s="34">
        <f>'[16]Fixed Charges'!F66</f>
        <v>2.2400000000000002</v>
      </c>
      <c r="F65" s="34">
        <f>'[16]Fixed Charges'!G66</f>
        <v>29.16</v>
      </c>
      <c r="G65" s="34">
        <f>'[16]Fixed Charges'!H66</f>
        <v>0.27</v>
      </c>
      <c r="H65" s="34">
        <f>'[16]Fixed Charges'!I66</f>
        <v>109.41999999999999</v>
      </c>
      <c r="J65" s="38">
        <f>Hydel!L158</f>
        <v>48.04</v>
      </c>
      <c r="K65" s="38">
        <f>Hydel!L159</f>
        <v>9.14</v>
      </c>
      <c r="L65" s="38">
        <f>Hydel!L160</f>
        <v>21.11</v>
      </c>
      <c r="M65" s="38">
        <f>Hydel!L161</f>
        <v>2.2400000000000002</v>
      </c>
      <c r="N65" s="38">
        <f>Hydel!L162</f>
        <v>29.16</v>
      </c>
      <c r="O65" s="38">
        <f>Hydel!L163</f>
        <v>0.27</v>
      </c>
      <c r="P65" s="38">
        <f>Hydel!L164</f>
        <v>109.41999999999999</v>
      </c>
      <c r="R65" s="44">
        <f t="shared" si="8"/>
        <v>0</v>
      </c>
      <c r="S65" s="44">
        <f t="shared" si="9"/>
        <v>0</v>
      </c>
      <c r="T65" s="44">
        <f t="shared" si="10"/>
        <v>0</v>
      </c>
      <c r="U65" s="44">
        <f t="shared" si="11"/>
        <v>0</v>
      </c>
      <c r="V65" s="44">
        <f t="shared" si="12"/>
        <v>0</v>
      </c>
      <c r="W65" s="44">
        <f t="shared" si="13"/>
        <v>0</v>
      </c>
      <c r="X65" s="44">
        <f t="shared" si="14"/>
        <v>0</v>
      </c>
    </row>
    <row r="66" spans="1:24" ht="15" x14ac:dyDescent="0.25">
      <c r="A66" s="30" t="s">
        <v>80</v>
      </c>
      <c r="B66" s="35">
        <f>'[16]Fixed Charges'!C67</f>
        <v>2959.1400000000003</v>
      </c>
      <c r="C66" s="35">
        <f>'[16]Fixed Charges'!D67</f>
        <v>802.79000000000008</v>
      </c>
      <c r="D66" s="35">
        <f>'[16]Fixed Charges'!E67</f>
        <v>793.74</v>
      </c>
      <c r="E66" s="35">
        <f>'[16]Fixed Charges'!F67</f>
        <v>316.43999999999994</v>
      </c>
      <c r="F66" s="35">
        <f>'[16]Fixed Charges'!G67</f>
        <v>2041.93</v>
      </c>
      <c r="G66" s="35">
        <f>'[16]Fixed Charges'!H67</f>
        <v>85.689999999999984</v>
      </c>
      <c r="H66" s="35">
        <f>'[16]Fixed Charges'!I67</f>
        <v>6828.35</v>
      </c>
      <c r="J66" s="41">
        <f>SUM(J51:J65)</f>
        <v>2959.1400000000003</v>
      </c>
      <c r="K66" s="41">
        <f>SUM(K51:K65)</f>
        <v>802.79000000000008</v>
      </c>
      <c r="L66" s="41">
        <f t="shared" ref="L66:P66" si="15">SUM(L51:L65)</f>
        <v>793.74</v>
      </c>
      <c r="M66" s="41">
        <f t="shared" si="15"/>
        <v>316.43999999999994</v>
      </c>
      <c r="N66" s="41">
        <f t="shared" si="15"/>
        <v>2041.93</v>
      </c>
      <c r="O66" s="41">
        <f t="shared" si="15"/>
        <v>85.689999999999984</v>
      </c>
      <c r="P66" s="41">
        <f t="shared" si="15"/>
        <v>6828.35</v>
      </c>
      <c r="R66" s="44">
        <f t="shared" si="8"/>
        <v>0</v>
      </c>
      <c r="S66" s="44">
        <f t="shared" si="9"/>
        <v>0</v>
      </c>
      <c r="T66" s="44">
        <f t="shared" si="10"/>
        <v>0</v>
      </c>
      <c r="U66" s="44">
        <f t="shared" si="11"/>
        <v>0</v>
      </c>
      <c r="V66" s="44">
        <f t="shared" si="12"/>
        <v>0</v>
      </c>
      <c r="W66" s="44">
        <f t="shared" si="13"/>
        <v>0</v>
      </c>
      <c r="X66" s="44">
        <f t="shared" si="14"/>
        <v>0</v>
      </c>
    </row>
    <row r="67" spans="1:24" x14ac:dyDescent="0.2">
      <c r="A67" s="27" t="s">
        <v>81</v>
      </c>
      <c r="B67" s="34">
        <f>'[16]Fixed Charges'!C68</f>
        <v>0</v>
      </c>
      <c r="C67" s="34">
        <f>'[16]Fixed Charges'!D68</f>
        <v>0</v>
      </c>
      <c r="D67" s="34">
        <f>'[16]Fixed Charges'!E68</f>
        <v>0</v>
      </c>
      <c r="E67" s="34">
        <f>'[16]Fixed Charges'!F68</f>
        <v>0</v>
      </c>
      <c r="F67" s="34">
        <f>'[16]Fixed Charges'!G68</f>
        <v>0</v>
      </c>
      <c r="G67" s="34">
        <f>'[16]Fixed Charges'!H68</f>
        <v>0</v>
      </c>
      <c r="H67" s="34">
        <f>'[16]Fixed Charges'!I68</f>
        <v>0</v>
      </c>
      <c r="R67" s="44"/>
      <c r="S67" s="44"/>
      <c r="T67" s="44"/>
      <c r="U67" s="44"/>
      <c r="V67" s="44"/>
      <c r="W67" s="44"/>
      <c r="X67" s="44"/>
    </row>
    <row r="68" spans="1:24" x14ac:dyDescent="0.2">
      <c r="A68" s="27" t="s">
        <v>82</v>
      </c>
      <c r="B68" s="34">
        <f>'[16]Fixed Charges'!C69</f>
        <v>0</v>
      </c>
      <c r="C68" s="34">
        <f>'[16]Fixed Charges'!D69</f>
        <v>0</v>
      </c>
      <c r="D68" s="34">
        <f>'[16]Fixed Charges'!E69</f>
        <v>0</v>
      </c>
      <c r="E68" s="34">
        <f>'[16]Fixed Charges'!F69</f>
        <v>0</v>
      </c>
      <c r="F68" s="34">
        <f>'[16]Fixed Charges'!G69</f>
        <v>0</v>
      </c>
      <c r="G68" s="34">
        <f>'[16]Fixed Charges'!H69</f>
        <v>0</v>
      </c>
      <c r="H68" s="34">
        <f>'[16]Fixed Charges'!I69</f>
        <v>1902.23</v>
      </c>
      <c r="R68" s="44"/>
      <c r="S68" s="44"/>
      <c r="T68" s="44"/>
      <c r="U68" s="44"/>
      <c r="V68" s="44"/>
      <c r="W68" s="44"/>
      <c r="X68" s="44"/>
    </row>
    <row r="69" spans="1:24" ht="15" x14ac:dyDescent="0.25">
      <c r="A69" s="30" t="s">
        <v>80</v>
      </c>
      <c r="B69" s="35">
        <f>'[16]Fixed Charges'!C70</f>
        <v>0</v>
      </c>
      <c r="C69" s="35">
        <f>'[16]Fixed Charges'!D70</f>
        <v>0</v>
      </c>
      <c r="D69" s="35">
        <f>'[16]Fixed Charges'!E70</f>
        <v>0</v>
      </c>
      <c r="E69" s="35">
        <f>'[16]Fixed Charges'!F70</f>
        <v>0</v>
      </c>
      <c r="F69" s="35">
        <f>'[16]Fixed Charges'!G70</f>
        <v>0</v>
      </c>
      <c r="G69" s="35">
        <f>'[16]Fixed Charges'!H70</f>
        <v>0</v>
      </c>
      <c r="H69" s="35">
        <f>'[16]Fixed Charges'!I70</f>
        <v>53.48</v>
      </c>
      <c r="R69" s="44"/>
      <c r="S69" s="44"/>
      <c r="T69" s="44"/>
      <c r="U69" s="44"/>
      <c r="V69" s="44"/>
      <c r="W69" s="44"/>
      <c r="X69" s="44"/>
    </row>
    <row r="70" spans="1:24" x14ac:dyDescent="0.2">
      <c r="B70" s="22">
        <f>'[16]Fixed Charges'!C71</f>
        <v>2959.1400000000003</v>
      </c>
      <c r="C70" s="22">
        <f>'[16]Fixed Charges'!D71</f>
        <v>802.79000000000008</v>
      </c>
      <c r="D70" s="22">
        <f>'[16]Fixed Charges'!E71</f>
        <v>793.74</v>
      </c>
      <c r="E70" s="22">
        <f>'[16]Fixed Charges'!F71</f>
        <v>316.43999999999994</v>
      </c>
      <c r="F70" s="22">
        <f>'[16]Fixed Charges'!G71</f>
        <v>2041.93</v>
      </c>
      <c r="G70" s="22">
        <f>'[16]Fixed Charges'!H71</f>
        <v>85.689999999999984</v>
      </c>
      <c r="H70" s="22">
        <f>'[16]Fixed Charges'!I71</f>
        <v>8784.06</v>
      </c>
      <c r="R70" s="44"/>
      <c r="S70" s="44"/>
      <c r="T70" s="44"/>
      <c r="U70" s="44"/>
      <c r="V70" s="44"/>
      <c r="W70" s="44"/>
      <c r="X70" s="4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Thermal</vt:lpstr>
      <vt:lpstr>Hydel</vt:lpstr>
      <vt:lpstr>Thermal hydel</vt:lpstr>
      <vt:lpstr>True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narasimha</dc:creator>
  <cp:lastModifiedBy>Mada Sragvin</cp:lastModifiedBy>
  <cp:lastPrinted>2025-11-27T05:03:42Z</cp:lastPrinted>
  <dcterms:created xsi:type="dcterms:W3CDTF">2015-06-05T18:17:20Z</dcterms:created>
  <dcterms:modified xsi:type="dcterms:W3CDTF">2025-12-07T15:36:01Z</dcterms:modified>
</cp:coreProperties>
</file>